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DieseArbeitsmappe" defaultThemeVersion="124226"/>
  <mc:AlternateContent xmlns:mc="http://schemas.openxmlformats.org/markup-compatibility/2006">
    <mc:Choice Requires="x15">
      <x15ac:absPath xmlns:x15ac="http://schemas.microsoft.com/office/spreadsheetml/2010/11/ac" url="C:\Users\stafast\ownCloud\Doppik\100 Arbeitsprozessre\100-02 Arbeitsformulare\11-RV Nassau Nord\2026\2026-01\"/>
    </mc:Choice>
  </mc:AlternateContent>
  <xr:revisionPtr revIDLastSave="0" documentId="13_ncr:1_{D1BEBD9B-0F23-4029-96A0-47D986B49777}" xr6:coauthVersionLast="47" xr6:coauthVersionMax="47" xr10:uidLastSave="{00000000-0000-0000-0000-000000000000}"/>
  <bookViews>
    <workbookView xWindow="28680" yWindow="-120" windowWidth="29040" windowHeight="15720" tabRatio="889" firstSheet="3" activeTab="3" xr2:uid="{00000000-000D-0000-FFFF-FFFF00000000}"/>
  </bookViews>
  <sheets>
    <sheet name="Dokumentation" sheetId="3" state="hidden" r:id="rId1"/>
    <sheet name="Variable" sheetId="18" state="hidden" r:id="rId2"/>
    <sheet name="RT" sheetId="2" state="hidden" r:id="rId3"/>
    <sheet name="Januar" sheetId="1" r:id="rId4"/>
    <sheet name="Februar" sheetId="5" r:id="rId5"/>
    <sheet name="März" sheetId="6" r:id="rId6"/>
    <sheet name="April" sheetId="8" r:id="rId7"/>
    <sheet name="Mai" sheetId="9" r:id="rId8"/>
    <sheet name="Juni" sheetId="10" r:id="rId9"/>
    <sheet name="Juli" sheetId="12" r:id="rId10"/>
    <sheet name="August" sheetId="13" r:id="rId11"/>
    <sheet name="September" sheetId="14" r:id="rId12"/>
    <sheet name="Oktober" sheetId="15" r:id="rId13"/>
    <sheet name="November" sheetId="16" r:id="rId14"/>
    <sheet name="Dezember" sheetId="17" r:id="rId15"/>
  </sheets>
  <definedNames>
    <definedName name="_xlnm.Print_Area" localSheetId="6">April!$A$1:$J$31</definedName>
    <definedName name="_xlnm.Print_Area" localSheetId="10">August!$A$1:$J$31</definedName>
    <definedName name="_xlnm.Print_Area" localSheetId="14">Dezember!$A$1:$J$31</definedName>
    <definedName name="_xlnm.Print_Area" localSheetId="0">Dokumentation!$A$1:$C$1</definedName>
    <definedName name="_xlnm.Print_Area" localSheetId="4">Februar!$A$1:$J$31</definedName>
    <definedName name="_xlnm.Print_Area" localSheetId="3">Januar!$A$1:$J$31</definedName>
    <definedName name="_xlnm.Print_Area" localSheetId="9">Juli!$A$1:$J$31</definedName>
    <definedName name="_xlnm.Print_Area" localSheetId="8">Juni!$A$1:$J$31</definedName>
    <definedName name="_xlnm.Print_Area" localSheetId="7">Mai!$A$1:$J$31</definedName>
    <definedName name="_xlnm.Print_Area" localSheetId="5">März!$A$1:$J$31</definedName>
    <definedName name="_xlnm.Print_Area" localSheetId="13">November!$A$1:$J$31</definedName>
    <definedName name="_xlnm.Print_Area" localSheetId="12">Oktober!$A$1:$J$31</definedName>
    <definedName name="_xlnm.Print_Area" localSheetId="11">September!$A$1:$J$31</definedName>
    <definedName name="_xlnm.Print_Titles" localSheetId="0">Dokumentation!$1:$1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0" i="2" l="1"/>
  <c r="E180" i="2" s="1"/>
  <c r="C180" i="2"/>
  <c r="D179" i="2"/>
  <c r="E179" i="2" s="1"/>
  <c r="C179" i="2"/>
  <c r="D178" i="2"/>
  <c r="E178" i="2" s="1"/>
  <c r="C178" i="2"/>
  <c r="D177" i="2"/>
  <c r="E177" i="2" s="1"/>
  <c r="C177" i="2"/>
  <c r="D176" i="2"/>
  <c r="E176" i="2" s="1"/>
  <c r="C176" i="2"/>
  <c r="D175" i="2"/>
  <c r="E175" i="2" s="1"/>
  <c r="C175" i="2"/>
  <c r="D174" i="2"/>
  <c r="E174" i="2" s="1"/>
  <c r="C174" i="2"/>
  <c r="D173" i="2"/>
  <c r="E173" i="2" s="1"/>
  <c r="C173" i="2"/>
  <c r="D172" i="2"/>
  <c r="E172" i="2" s="1"/>
  <c r="C172" i="2"/>
  <c r="D171" i="2"/>
  <c r="E171" i="2" s="1"/>
  <c r="C171" i="2"/>
  <c r="D170" i="2"/>
  <c r="E170" i="2" s="1"/>
  <c r="C170" i="2"/>
  <c r="D169" i="2"/>
  <c r="E169" i="2" s="1"/>
  <c r="C169" i="2"/>
  <c r="D168" i="2"/>
  <c r="E168" i="2" s="1"/>
  <c r="C168" i="2"/>
  <c r="D167" i="2"/>
  <c r="E167" i="2" s="1"/>
  <c r="C167" i="2"/>
  <c r="D166" i="2"/>
  <c r="E166" i="2" s="1"/>
  <c r="C166" i="2"/>
  <c r="D165" i="2"/>
  <c r="E165" i="2" s="1"/>
  <c r="C165" i="2"/>
  <c r="D164" i="2"/>
  <c r="E164" i="2" s="1"/>
  <c r="C164" i="2"/>
  <c r="D163" i="2"/>
  <c r="E163" i="2" s="1"/>
  <c r="C163" i="2"/>
  <c r="D162" i="2"/>
  <c r="E162" i="2" s="1"/>
  <c r="C162" i="2"/>
  <c r="D161" i="2"/>
  <c r="E161" i="2" s="1"/>
  <c r="C161" i="2"/>
  <c r="D160" i="2"/>
  <c r="E160" i="2" s="1"/>
  <c r="C160" i="2"/>
  <c r="D159" i="2"/>
  <c r="E159" i="2" s="1"/>
  <c r="C159" i="2"/>
  <c r="D158" i="2"/>
  <c r="E158" i="2" s="1"/>
  <c r="C158" i="2"/>
  <c r="D157" i="2"/>
  <c r="E157" i="2" s="1"/>
  <c r="C157" i="2"/>
  <c r="D156" i="2"/>
  <c r="E156" i="2" s="1"/>
  <c r="C156" i="2"/>
  <c r="E155" i="2"/>
  <c r="D155" i="2"/>
  <c r="C155" i="2"/>
  <c r="E154" i="2"/>
  <c r="D154" i="2"/>
  <c r="C154" i="2"/>
  <c r="D153" i="2"/>
  <c r="E153" i="2" s="1"/>
  <c r="C153" i="2"/>
  <c r="D152" i="2"/>
  <c r="E152" i="2" s="1"/>
  <c r="C152" i="2"/>
  <c r="D151" i="2"/>
  <c r="E151" i="2" s="1"/>
  <c r="C151" i="2"/>
  <c r="D150" i="2"/>
  <c r="E150" i="2" s="1"/>
  <c r="C150" i="2"/>
  <c r="D149" i="2"/>
  <c r="E149" i="2" s="1"/>
  <c r="C149" i="2"/>
  <c r="D148" i="2"/>
  <c r="E148" i="2" s="1"/>
  <c r="C148" i="2"/>
  <c r="D147" i="2"/>
  <c r="E147" i="2" s="1"/>
  <c r="C147" i="2"/>
  <c r="D146" i="2"/>
  <c r="E146" i="2" s="1"/>
  <c r="C146" i="2"/>
  <c r="E145" i="2"/>
  <c r="D145" i="2"/>
  <c r="C145" i="2"/>
  <c r="D144" i="2"/>
  <c r="E144" i="2" s="1"/>
  <c r="C144" i="2"/>
  <c r="D143" i="2"/>
  <c r="E143" i="2" s="1"/>
  <c r="C143" i="2"/>
  <c r="D142" i="2"/>
  <c r="E142" i="2" s="1"/>
  <c r="C142" i="2"/>
  <c r="D141" i="2"/>
  <c r="E141" i="2" s="1"/>
  <c r="C141" i="2"/>
  <c r="D140" i="2"/>
  <c r="E140" i="2" s="1"/>
  <c r="C140" i="2"/>
  <c r="D139" i="2"/>
  <c r="E139" i="2" s="1"/>
  <c r="C139" i="2"/>
  <c r="D138" i="2"/>
  <c r="E138" i="2" s="1"/>
  <c r="C138" i="2"/>
  <c r="D137" i="2"/>
  <c r="E137" i="2" s="1"/>
  <c r="C137" i="2"/>
  <c r="D136" i="2"/>
  <c r="E136" i="2" s="1"/>
  <c r="C136" i="2"/>
  <c r="D135" i="2"/>
  <c r="E135" i="2" s="1"/>
  <c r="C135" i="2"/>
  <c r="D134" i="2"/>
  <c r="E134" i="2" s="1"/>
  <c r="C134" i="2"/>
  <c r="D133" i="2"/>
  <c r="E133" i="2" s="1"/>
  <c r="C133" i="2"/>
  <c r="D132" i="2"/>
  <c r="E132" i="2" s="1"/>
  <c r="C132" i="2"/>
  <c r="D131" i="2"/>
  <c r="E131" i="2" s="1"/>
  <c r="C131" i="2"/>
  <c r="D130" i="2"/>
  <c r="E130" i="2" s="1"/>
  <c r="C130" i="2"/>
  <c r="E129" i="2"/>
  <c r="D129" i="2"/>
  <c r="C129" i="2"/>
  <c r="D128" i="2"/>
  <c r="E128" i="2" s="1"/>
  <c r="C128" i="2"/>
  <c r="D127" i="2"/>
  <c r="E127" i="2" s="1"/>
  <c r="C127" i="2"/>
  <c r="D126" i="2"/>
  <c r="E126" i="2" s="1"/>
  <c r="C126" i="2"/>
  <c r="E125" i="2"/>
  <c r="D125" i="2"/>
  <c r="C125" i="2"/>
  <c r="D124" i="2"/>
  <c r="E124" i="2" s="1"/>
  <c r="C124" i="2"/>
  <c r="E123" i="2"/>
  <c r="D123" i="2"/>
  <c r="C123" i="2"/>
  <c r="E122" i="2"/>
  <c r="D122" i="2"/>
  <c r="C122" i="2"/>
  <c r="D121" i="2"/>
  <c r="E121" i="2" s="1"/>
  <c r="C121" i="2"/>
  <c r="D120" i="2"/>
  <c r="E120" i="2" s="1"/>
  <c r="C120" i="2"/>
  <c r="D119" i="2"/>
  <c r="E119" i="2" s="1"/>
  <c r="C119" i="2"/>
  <c r="D118" i="2"/>
  <c r="E118" i="2" s="1"/>
  <c r="C118" i="2"/>
  <c r="D117" i="2"/>
  <c r="E117" i="2" s="1"/>
  <c r="C117" i="2"/>
  <c r="D116" i="2"/>
  <c r="E116" i="2" s="1"/>
  <c r="C116" i="2"/>
  <c r="D115" i="2"/>
  <c r="E115" i="2" s="1"/>
  <c r="C115" i="2"/>
  <c r="D114" i="2"/>
  <c r="E114" i="2" s="1"/>
  <c r="C114" i="2"/>
  <c r="D113" i="2"/>
  <c r="E113" i="2" s="1"/>
  <c r="C113" i="2"/>
  <c r="D112" i="2"/>
  <c r="E112" i="2" s="1"/>
  <c r="C112" i="2"/>
  <c r="D111" i="2"/>
  <c r="E111" i="2" s="1"/>
  <c r="C111" i="2"/>
  <c r="D110" i="2"/>
  <c r="E110" i="2" s="1"/>
  <c r="C110" i="2"/>
  <c r="D109" i="2"/>
  <c r="E109" i="2" s="1"/>
  <c r="C109" i="2"/>
  <c r="D108" i="2"/>
  <c r="E108" i="2" s="1"/>
  <c r="C108" i="2"/>
  <c r="E107" i="2"/>
  <c r="D107" i="2"/>
  <c r="C107" i="2"/>
  <c r="E106" i="2"/>
  <c r="D106" i="2"/>
  <c r="C106" i="2"/>
  <c r="D105" i="2"/>
  <c r="E105" i="2" s="1"/>
  <c r="C105" i="2"/>
  <c r="D104" i="2"/>
  <c r="E104" i="2" s="1"/>
  <c r="C104" i="2"/>
  <c r="D103" i="2"/>
  <c r="E103" i="2" s="1"/>
  <c r="C103" i="2"/>
  <c r="D102" i="2"/>
  <c r="E102" i="2" s="1"/>
  <c r="C102" i="2"/>
  <c r="D101" i="2"/>
  <c r="E101" i="2" s="1"/>
  <c r="C101" i="2"/>
  <c r="D100" i="2"/>
  <c r="E100" i="2" s="1"/>
  <c r="C100" i="2"/>
  <c r="D99" i="2"/>
  <c r="E99" i="2" s="1"/>
  <c r="C99" i="2"/>
  <c r="D98" i="2"/>
  <c r="E98" i="2" s="1"/>
  <c r="D97" i="2"/>
  <c r="E97" i="2" s="1"/>
  <c r="C97" i="2"/>
  <c r="D96" i="2"/>
  <c r="E96" i="2" s="1"/>
  <c r="C96" i="2"/>
  <c r="E95" i="2"/>
  <c r="D95" i="2"/>
  <c r="C95" i="2"/>
  <c r="D94" i="2"/>
  <c r="E94" i="2" s="1"/>
  <c r="C94" i="2"/>
  <c r="D93" i="2"/>
  <c r="E93" i="2" s="1"/>
  <c r="C93" i="2"/>
  <c r="D92" i="2"/>
  <c r="E92" i="2" s="1"/>
  <c r="C92" i="2"/>
  <c r="D91" i="2"/>
  <c r="E91" i="2" s="1"/>
  <c r="C91" i="2"/>
  <c r="D90" i="2"/>
  <c r="E90" i="2" s="1"/>
  <c r="C90" i="2"/>
  <c r="D89" i="2"/>
  <c r="E89" i="2" s="1"/>
  <c r="C89" i="2"/>
  <c r="D88" i="2"/>
  <c r="E88" i="2" s="1"/>
  <c r="C88" i="2"/>
  <c r="D87" i="2"/>
  <c r="E87" i="2" s="1"/>
  <c r="C87" i="2"/>
  <c r="D86" i="2"/>
  <c r="E86" i="2" s="1"/>
  <c r="C86" i="2"/>
  <c r="D85" i="2"/>
  <c r="E85" i="2" s="1"/>
  <c r="C85" i="2"/>
  <c r="D84" i="2"/>
  <c r="E84" i="2" s="1"/>
  <c r="C84" i="2"/>
  <c r="E83" i="2"/>
  <c r="D83" i="2"/>
  <c r="C83" i="2"/>
  <c r="D82" i="2"/>
  <c r="E82" i="2" s="1"/>
  <c r="C82" i="2"/>
  <c r="D81" i="2"/>
  <c r="E81" i="2" s="1"/>
  <c r="C81" i="2"/>
  <c r="E80" i="2"/>
  <c r="D80" i="2"/>
  <c r="C80" i="2"/>
  <c r="D79" i="2"/>
  <c r="E79" i="2" s="1"/>
  <c r="C79" i="2"/>
  <c r="D78" i="2"/>
  <c r="E78" i="2" s="1"/>
  <c r="C78" i="2"/>
  <c r="D77" i="2"/>
  <c r="E77" i="2" s="1"/>
  <c r="C77" i="2"/>
  <c r="D76" i="2"/>
  <c r="E76" i="2" s="1"/>
  <c r="C76" i="2"/>
  <c r="D75" i="2"/>
  <c r="E75" i="2" s="1"/>
  <c r="C75" i="2"/>
  <c r="D74" i="2"/>
  <c r="E74" i="2" s="1"/>
  <c r="C74" i="2"/>
  <c r="D73" i="2"/>
  <c r="E73" i="2" s="1"/>
  <c r="C73" i="2"/>
  <c r="D72" i="2"/>
  <c r="E72" i="2" s="1"/>
  <c r="C72" i="2"/>
  <c r="D71" i="2"/>
  <c r="E71" i="2" s="1"/>
  <c r="C71" i="2"/>
  <c r="D70" i="2"/>
  <c r="E70" i="2" s="1"/>
  <c r="C70" i="2"/>
  <c r="D69" i="2"/>
  <c r="E69" i="2" s="1"/>
  <c r="C69" i="2"/>
  <c r="D68" i="2"/>
  <c r="E68" i="2" s="1"/>
  <c r="C68" i="2"/>
  <c r="D67" i="2"/>
  <c r="E67" i="2" s="1"/>
  <c r="C67" i="2"/>
  <c r="E66" i="2"/>
  <c r="D66" i="2"/>
  <c r="C66" i="2"/>
  <c r="D65" i="2"/>
  <c r="E65" i="2" s="1"/>
  <c r="C65" i="2"/>
  <c r="D64" i="2"/>
  <c r="E64" i="2" s="1"/>
  <c r="C64" i="2"/>
  <c r="E63" i="2"/>
  <c r="D63" i="2"/>
  <c r="C63" i="2"/>
  <c r="D62" i="2"/>
  <c r="E62" i="2" s="1"/>
  <c r="C62" i="2"/>
  <c r="D61" i="2"/>
  <c r="E61" i="2" s="1"/>
  <c r="C61" i="2"/>
  <c r="D60" i="2"/>
  <c r="E60" i="2" s="1"/>
  <c r="C60" i="2"/>
  <c r="D59" i="2"/>
  <c r="E59" i="2" s="1"/>
  <c r="C59" i="2"/>
  <c r="D58" i="2"/>
  <c r="E58" i="2" s="1"/>
  <c r="C58" i="2"/>
  <c r="D57" i="2"/>
  <c r="E57" i="2" s="1"/>
  <c r="C57" i="2"/>
  <c r="D56" i="2"/>
  <c r="E56" i="2" s="1"/>
  <c r="C56" i="2"/>
  <c r="D55" i="2"/>
  <c r="E55" i="2" s="1"/>
  <c r="C55" i="2"/>
  <c r="D54" i="2"/>
  <c r="E54" i="2" s="1"/>
  <c r="C54" i="2"/>
  <c r="D53" i="2"/>
  <c r="E53" i="2" s="1"/>
  <c r="C53" i="2"/>
  <c r="D52" i="2"/>
  <c r="E52" i="2" s="1"/>
  <c r="C52" i="2"/>
  <c r="E51" i="2"/>
  <c r="D51" i="2"/>
  <c r="C51" i="2"/>
  <c r="E50" i="2"/>
  <c r="D50" i="2"/>
  <c r="C50" i="2"/>
  <c r="D49" i="2"/>
  <c r="E49" i="2" s="1"/>
  <c r="C49" i="2"/>
  <c r="D48" i="2"/>
  <c r="E48" i="2" s="1"/>
  <c r="C48" i="2"/>
  <c r="D47" i="2"/>
  <c r="E47" i="2" s="1"/>
  <c r="C47" i="2"/>
  <c r="D46" i="2"/>
  <c r="E46" i="2" s="1"/>
  <c r="C46" i="2"/>
  <c r="D45" i="2"/>
  <c r="E45" i="2" s="1"/>
  <c r="C45" i="2"/>
  <c r="D44" i="2"/>
  <c r="E44" i="2" s="1"/>
  <c r="C44" i="2"/>
  <c r="D43" i="2"/>
  <c r="E43" i="2" s="1"/>
  <c r="C43" i="2"/>
  <c r="D42" i="2"/>
  <c r="E42" i="2" s="1"/>
  <c r="C42" i="2"/>
  <c r="D41" i="2"/>
  <c r="E41" i="2" s="1"/>
  <c r="C41" i="2"/>
  <c r="D40" i="2"/>
  <c r="E40" i="2" s="1"/>
  <c r="C40" i="2"/>
  <c r="D39" i="2"/>
  <c r="E39" i="2" s="1"/>
  <c r="C39" i="2"/>
  <c r="E38" i="2"/>
  <c r="D38" i="2"/>
  <c r="C38" i="2"/>
  <c r="D37" i="2"/>
  <c r="E37" i="2" s="1"/>
  <c r="C37" i="2"/>
  <c r="D36" i="2"/>
  <c r="E36" i="2" s="1"/>
  <c r="C36" i="2"/>
  <c r="D35" i="2"/>
  <c r="E35" i="2" s="1"/>
  <c r="C35" i="2"/>
  <c r="D34" i="2"/>
  <c r="E34" i="2" s="1"/>
  <c r="C34" i="2"/>
  <c r="D33" i="2"/>
  <c r="E33" i="2" s="1"/>
  <c r="C33" i="2"/>
  <c r="D32" i="2"/>
  <c r="E32" i="2" s="1"/>
  <c r="C32" i="2"/>
  <c r="E31" i="2"/>
  <c r="D31" i="2"/>
  <c r="C31" i="2"/>
  <c r="D30" i="2"/>
  <c r="E30" i="2" s="1"/>
  <c r="C30" i="2"/>
  <c r="D29" i="2"/>
  <c r="E29" i="2" s="1"/>
  <c r="C29" i="2"/>
  <c r="D28" i="2"/>
  <c r="E28" i="2" s="1"/>
  <c r="C28" i="2"/>
  <c r="D27" i="2"/>
  <c r="E27" i="2" s="1"/>
  <c r="C27" i="2"/>
  <c r="D26" i="2"/>
  <c r="E26" i="2" s="1"/>
  <c r="C26" i="2"/>
  <c r="D25" i="2"/>
  <c r="E25" i="2" s="1"/>
  <c r="C25" i="2"/>
  <c r="D24" i="2"/>
  <c r="E24" i="2" s="1"/>
  <c r="C24" i="2"/>
  <c r="D23" i="2"/>
  <c r="E23" i="2" s="1"/>
  <c r="C23" i="2"/>
  <c r="E22" i="2"/>
  <c r="D22" i="2"/>
  <c r="C22" i="2"/>
  <c r="D21" i="2"/>
  <c r="E21" i="2" s="1"/>
  <c r="C21" i="2"/>
  <c r="D20" i="2"/>
  <c r="E20" i="2" s="1"/>
  <c r="C20" i="2"/>
  <c r="D19" i="2"/>
  <c r="E19" i="2" s="1"/>
  <c r="C19" i="2"/>
  <c r="D18" i="2"/>
  <c r="E18" i="2" s="1"/>
  <c r="C18" i="2"/>
  <c r="D17" i="2"/>
  <c r="E17" i="2" s="1"/>
  <c r="C17" i="2"/>
  <c r="D16" i="2"/>
  <c r="E16" i="2" s="1"/>
  <c r="C16" i="2"/>
  <c r="D15" i="2"/>
  <c r="E15" i="2" s="1"/>
  <c r="C15" i="2"/>
  <c r="D14" i="2"/>
  <c r="E14" i="2" s="1"/>
  <c r="C14" i="2"/>
  <c r="D13" i="2"/>
  <c r="E13" i="2" s="1"/>
  <c r="C13" i="2"/>
  <c r="D12" i="2"/>
  <c r="E12" i="2" s="1"/>
  <c r="C12" i="2"/>
  <c r="D11" i="2"/>
  <c r="E11" i="2" s="1"/>
  <c r="C11" i="2"/>
  <c r="D10" i="2"/>
  <c r="E10" i="2" s="1"/>
  <c r="C10" i="2"/>
  <c r="D9" i="2"/>
  <c r="E9" i="2" s="1"/>
  <c r="C9" i="2"/>
  <c r="D8" i="2"/>
  <c r="E8" i="2" s="1"/>
  <c r="C8" i="2"/>
  <c r="D7" i="2"/>
  <c r="E7" i="2" s="1"/>
  <c r="C7" i="2"/>
  <c r="D6" i="2"/>
  <c r="E6" i="2" s="1"/>
  <c r="C6" i="2"/>
  <c r="D5" i="2"/>
  <c r="E5" i="2" s="1"/>
  <c r="C5" i="2"/>
  <c r="D4" i="2"/>
  <c r="E4" i="2" s="1"/>
  <c r="C4" i="2"/>
  <c r="D3" i="2"/>
  <c r="E3" i="2" s="1"/>
  <c r="C3" i="2"/>
  <c r="D2" i="2"/>
  <c r="E2" i="2" s="1"/>
  <c r="C2" i="2"/>
  <c r="D18" i="1" l="1"/>
  <c r="D19" i="1"/>
  <c r="D20" i="1"/>
  <c r="D21" i="1"/>
  <c r="F18" i="1"/>
  <c r="F19" i="1"/>
  <c r="F20" i="1"/>
  <c r="D18" i="5" l="1"/>
  <c r="F18" i="5"/>
  <c r="D19" i="5"/>
  <c r="F19" i="5"/>
  <c r="L12" i="1" l="1"/>
  <c r="F20" i="5" l="1"/>
  <c r="F21" i="5"/>
  <c r="F22" i="5"/>
  <c r="F23" i="5"/>
  <c r="F24" i="5"/>
  <c r="F25" i="5"/>
  <c r="F18" i="6"/>
  <c r="F19" i="6"/>
  <c r="F20" i="6"/>
  <c r="F21" i="6"/>
  <c r="F22" i="6"/>
  <c r="F23" i="6"/>
  <c r="F24" i="6"/>
  <c r="F25" i="6"/>
  <c r="F18" i="8"/>
  <c r="F19" i="8"/>
  <c r="F20" i="8"/>
  <c r="F21" i="8"/>
  <c r="F22" i="8"/>
  <c r="F23" i="8"/>
  <c r="F24" i="8"/>
  <c r="F25" i="8"/>
  <c r="F18" i="9"/>
  <c r="F19" i="9"/>
  <c r="F20" i="9"/>
  <c r="F21" i="9"/>
  <c r="F22" i="9"/>
  <c r="F23" i="9"/>
  <c r="F24" i="9"/>
  <c r="F25" i="9"/>
  <c r="F18" i="10"/>
  <c r="F19" i="10"/>
  <c r="F20" i="10"/>
  <c r="F21" i="10"/>
  <c r="F22" i="10"/>
  <c r="F23" i="10"/>
  <c r="F24" i="10"/>
  <c r="F25" i="10"/>
  <c r="F18" i="12"/>
  <c r="F19" i="12"/>
  <c r="F20" i="12"/>
  <c r="F21" i="12"/>
  <c r="F22" i="12"/>
  <c r="F23" i="12"/>
  <c r="F24" i="12"/>
  <c r="F25" i="12"/>
  <c r="F18" i="13"/>
  <c r="F19" i="13"/>
  <c r="F20" i="13"/>
  <c r="F21" i="13"/>
  <c r="F22" i="13"/>
  <c r="F23" i="13"/>
  <c r="F24" i="13"/>
  <c r="F25" i="13"/>
  <c r="F18" i="14"/>
  <c r="F19" i="14"/>
  <c r="F20" i="14"/>
  <c r="F21" i="14"/>
  <c r="F22" i="14"/>
  <c r="F23" i="14"/>
  <c r="F24" i="14"/>
  <c r="F25" i="14"/>
  <c r="F18" i="15"/>
  <c r="F19" i="15"/>
  <c r="F20" i="15"/>
  <c r="F21" i="15"/>
  <c r="F22" i="15"/>
  <c r="F23" i="15"/>
  <c r="F24" i="15"/>
  <c r="F25" i="15"/>
  <c r="F18" i="16"/>
  <c r="F19" i="16"/>
  <c r="F20" i="16"/>
  <c r="F21" i="16"/>
  <c r="F22" i="16"/>
  <c r="F23" i="16"/>
  <c r="F24" i="16"/>
  <c r="F25" i="16"/>
  <c r="F18" i="17"/>
  <c r="F19" i="17"/>
  <c r="F20" i="17"/>
  <c r="F21" i="17"/>
  <c r="F22" i="17"/>
  <c r="F23" i="17"/>
  <c r="F24" i="17"/>
  <c r="F25" i="17"/>
  <c r="F22" i="1"/>
  <c r="F23" i="1"/>
  <c r="F24" i="1"/>
  <c r="F25" i="1"/>
  <c r="F17" i="5"/>
  <c r="F17" i="6"/>
  <c r="F17" i="8"/>
  <c r="F17" i="9"/>
  <c r="F17" i="10"/>
  <c r="F17" i="12"/>
  <c r="F17" i="13"/>
  <c r="F17" i="14"/>
  <c r="F17" i="15"/>
  <c r="F17" i="16"/>
  <c r="F17" i="17"/>
  <c r="F17" i="1"/>
  <c r="D20" i="5" l="1"/>
  <c r="D21" i="5"/>
  <c r="D22" i="5"/>
  <c r="D23" i="5"/>
  <c r="D24" i="5"/>
  <c r="D25" i="5"/>
  <c r="D18" i="6"/>
  <c r="D19" i="6"/>
  <c r="D20" i="6"/>
  <c r="D21" i="6"/>
  <c r="D22" i="6"/>
  <c r="D23" i="6"/>
  <c r="D24" i="6"/>
  <c r="D25" i="6"/>
  <c r="D18" i="8"/>
  <c r="D19" i="8"/>
  <c r="D20" i="8"/>
  <c r="D21" i="8"/>
  <c r="D22" i="8"/>
  <c r="D23" i="8"/>
  <c r="D24" i="8"/>
  <c r="D25" i="8"/>
  <c r="D18" i="9"/>
  <c r="D19" i="9"/>
  <c r="D20" i="9"/>
  <c r="D21" i="9"/>
  <c r="D22" i="9"/>
  <c r="D23" i="9"/>
  <c r="D24" i="9"/>
  <c r="D25" i="9"/>
  <c r="D18" i="10"/>
  <c r="D19" i="10"/>
  <c r="D20" i="10"/>
  <c r="D21" i="10"/>
  <c r="D22" i="10"/>
  <c r="D23" i="10"/>
  <c r="D24" i="10"/>
  <c r="D25" i="10"/>
  <c r="D18" i="12"/>
  <c r="D19" i="12"/>
  <c r="D20" i="12"/>
  <c r="D21" i="12"/>
  <c r="D22" i="12"/>
  <c r="D23" i="12"/>
  <c r="D24" i="12"/>
  <c r="D25" i="12"/>
  <c r="D18" i="13"/>
  <c r="D19" i="13"/>
  <c r="D20" i="13"/>
  <c r="D21" i="13"/>
  <c r="D22" i="13"/>
  <c r="D23" i="13"/>
  <c r="D24" i="13"/>
  <c r="D25" i="13"/>
  <c r="D18" i="14"/>
  <c r="D19" i="14"/>
  <c r="D20" i="14"/>
  <c r="D21" i="14"/>
  <c r="D22" i="14"/>
  <c r="D23" i="14"/>
  <c r="D24" i="14"/>
  <c r="D25" i="14"/>
  <c r="D18" i="15"/>
  <c r="D19" i="15"/>
  <c r="D20" i="15"/>
  <c r="D21" i="15"/>
  <c r="D22" i="15"/>
  <c r="D23" i="15"/>
  <c r="D24" i="15"/>
  <c r="D25" i="15"/>
  <c r="D18" i="16"/>
  <c r="D19" i="16"/>
  <c r="D20" i="16"/>
  <c r="D21" i="16"/>
  <c r="D22" i="16"/>
  <c r="D23" i="16"/>
  <c r="D24" i="16"/>
  <c r="D25" i="16"/>
  <c r="D18" i="17"/>
  <c r="D19" i="17"/>
  <c r="D20" i="17"/>
  <c r="D21" i="17"/>
  <c r="D22" i="17"/>
  <c r="D23" i="17"/>
  <c r="D24" i="17"/>
  <c r="D25" i="17"/>
  <c r="D22" i="1"/>
  <c r="D23" i="1"/>
  <c r="D24" i="1"/>
  <c r="D25" i="1"/>
  <c r="D17" i="5"/>
  <c r="D17" i="6"/>
  <c r="D17" i="8"/>
  <c r="D17" i="9"/>
  <c r="D17" i="10"/>
  <c r="D17" i="12"/>
  <c r="D17" i="13"/>
  <c r="D17" i="14"/>
  <c r="D17" i="15"/>
  <c r="D17" i="16"/>
  <c r="D17" i="17"/>
  <c r="D17" i="1"/>
  <c r="F5" i="1" l="1"/>
  <c r="J3" i="1"/>
  <c r="I1" i="1"/>
  <c r="E15" i="1" l="1"/>
  <c r="J8" i="17" l="1"/>
  <c r="J8" i="16"/>
  <c r="J8" i="15"/>
  <c r="J8" i="14"/>
  <c r="J8" i="13"/>
  <c r="J8" i="12"/>
  <c r="J8" i="10"/>
  <c r="J8" i="9"/>
  <c r="J8" i="8"/>
  <c r="J8" i="6"/>
  <c r="J8" i="5"/>
  <c r="A26" i="17" l="1"/>
  <c r="C26" i="17" s="1"/>
  <c r="L11" i="1" l="1"/>
  <c r="B12" i="1"/>
  <c r="B11" i="1"/>
  <c r="B12" i="17" l="1"/>
  <c r="B12" i="5"/>
  <c r="B12" i="8"/>
  <c r="B12" i="9"/>
  <c r="B12" i="12"/>
  <c r="B12" i="13"/>
  <c r="B12" i="6"/>
  <c r="B12" i="14"/>
  <c r="B12" i="10"/>
  <c r="B12" i="15"/>
  <c r="B12" i="16"/>
  <c r="B11" i="17"/>
  <c r="B11" i="5"/>
  <c r="B11" i="15"/>
  <c r="B11" i="12"/>
  <c r="B11" i="16"/>
  <c r="B11" i="9"/>
  <c r="B11" i="10"/>
  <c r="B11" i="13"/>
  <c r="B11" i="6"/>
  <c r="B11" i="8"/>
  <c r="B11" i="14"/>
  <c r="J3" i="16"/>
  <c r="J3" i="14" l="1"/>
  <c r="J3" i="13"/>
  <c r="J3" i="12"/>
  <c r="J3" i="10"/>
  <c r="J3" i="5"/>
  <c r="J3" i="9"/>
  <c r="J3" i="8"/>
  <c r="J3" i="6"/>
  <c r="J3" i="15"/>
  <c r="J3" i="17"/>
  <c r="A26" i="16" l="1"/>
  <c r="C26" i="16" s="1"/>
  <c r="A26" i="15"/>
  <c r="C26" i="15" s="1"/>
  <c r="A26" i="14"/>
  <c r="C26" i="14" s="1"/>
  <c r="A26" i="13"/>
  <c r="C26" i="13" s="1"/>
  <c r="A26" i="12"/>
  <c r="C26" i="12" s="1"/>
  <c r="A26" i="10"/>
  <c r="C26" i="10" s="1"/>
  <c r="A26" i="9"/>
  <c r="C26" i="9" s="1"/>
  <c r="A26" i="8"/>
  <c r="C26" i="8" s="1"/>
  <c r="A26" i="6"/>
  <c r="C26" i="6" s="1"/>
  <c r="A26" i="5"/>
  <c r="C26" i="5" s="1"/>
  <c r="F5" i="6" l="1"/>
  <c r="F5" i="16"/>
  <c r="F5" i="9"/>
  <c r="F5" i="5"/>
  <c r="F5" i="10"/>
  <c r="F5" i="12"/>
  <c r="F5" i="8"/>
  <c r="F5" i="13"/>
  <c r="F5" i="14"/>
  <c r="F5" i="15"/>
  <c r="F5" i="17"/>
  <c r="I1" i="5"/>
  <c r="I1" i="10"/>
  <c r="I1" i="12"/>
  <c r="I1" i="13"/>
  <c r="I1" i="14"/>
  <c r="I1" i="15"/>
  <c r="I1" i="6"/>
  <c r="I1" i="16"/>
  <c r="I1" i="8"/>
  <c r="I1" i="17"/>
  <c r="I1" i="9"/>
  <c r="A26" i="1"/>
  <c r="C2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Silvia Stafast</author>
  </authors>
  <commentList>
    <comment ref="A77" authorId="0" shapeId="0" xr:uid="{00000000-0006-0000-0000-000001000000}">
      <text>
        <r>
          <rPr>
            <b/>
            <sz val="9"/>
            <color indexed="81"/>
            <rFont val="Segoe UI"/>
            <family val="2"/>
          </rPr>
          <t>Silvia Stafast:</t>
        </r>
        <r>
          <rPr>
            <sz val="9"/>
            <color indexed="81"/>
            <rFont val="Segoe UI"/>
            <family val="2"/>
          </rPr>
          <t xml:space="preserve">
PNC = Portal Next Cloud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Silvia Stafast</author>
  </authors>
  <commentList>
    <comment ref="C221" authorId="0" shapeId="0" xr:uid="{00000000-0006-0000-0200-000001000000}">
      <text>
        <r>
          <rPr>
            <b/>
            <sz val="9"/>
            <color indexed="81"/>
            <rFont val="Segoe UI"/>
            <family val="2"/>
          </rPr>
          <t>Silvia Stafast:</t>
        </r>
        <r>
          <rPr>
            <sz val="9"/>
            <color indexed="81"/>
            <rFont val="Segoe UI"/>
            <family val="2"/>
          </rPr>
          <t xml:space="preserve">
Vorsicht - abweichende Formel!</t>
        </r>
      </text>
    </comment>
  </commentList>
</comments>
</file>

<file path=xl/sharedStrings.xml><?xml version="1.0" encoding="utf-8"?>
<sst xmlns="http://schemas.openxmlformats.org/spreadsheetml/2006/main" count="909" uniqueCount="409">
  <si>
    <t>Betrag</t>
  </si>
  <si>
    <t>IBAN:</t>
  </si>
  <si>
    <t>Bankname:</t>
  </si>
  <si>
    <t>AObj.</t>
  </si>
  <si>
    <t>RV</t>
  </si>
  <si>
    <t>RT</t>
  </si>
  <si>
    <t>Version</t>
  </si>
  <si>
    <t>Datum</t>
  </si>
  <si>
    <t>Beschreibung der Änderung</t>
  </si>
  <si>
    <r>
      <rPr>
        <b/>
        <sz val="13"/>
        <rFont val="Calibri"/>
        <family val="2"/>
        <scheme val="minor"/>
      </rPr>
      <t>EVANGELISCHE KIRCHE</t>
    </r>
    <r>
      <rPr>
        <b/>
        <sz val="11"/>
        <rFont val="Calibri"/>
        <family val="2"/>
        <scheme val="minor"/>
      </rPr>
      <t xml:space="preserve">
</t>
    </r>
    <r>
      <rPr>
        <b/>
        <sz val="10"/>
        <rFont val="Calibri"/>
        <family val="2"/>
        <scheme val="minor"/>
      </rPr>
      <t>IN HESSEN UND NASSAU</t>
    </r>
  </si>
  <si>
    <t>1.2</t>
  </si>
  <si>
    <t>Eingabe der Rechtsträger-Nr.
im rot hinterlegten Feld!</t>
  </si>
  <si>
    <t>Mandant</t>
  </si>
  <si>
    <t>Kirchengemeinde / Dekanat /RV</t>
  </si>
  <si>
    <t>Handkasse der</t>
  </si>
  <si>
    <t>1.3</t>
  </si>
  <si>
    <t>Änderung des Abrufs der Mandanten-Nr. (Anpassung SVERWEIS)
Änderung der Datenbanken der Rechtsträger</t>
  </si>
  <si>
    <t>Änderung des Passwortes zum Zellschutz</t>
  </si>
  <si>
    <t>Änderungen basierend auf den Ergebnissen des Workshops "Buchungsblätter" vom 20.07.2016:</t>
  </si>
  <si>
    <t>Gitternetzlinien ausgeblendet (sind nicht geschützt, können also vom Anwender selbst wieder eingeschaltet werden)</t>
  </si>
  <si>
    <t>Veränderung des Blattschutzes: Es dürfen nur noch "nicht gesperrte Zellen" ausgewählt werden</t>
  </si>
  <si>
    <t>Integration Datenbank RT V1.4</t>
  </si>
  <si>
    <t>Änderung "Buchungsblatt" in "Buchungsblatt Kollekten"</t>
  </si>
  <si>
    <t>Buchungsblatt Kollekten</t>
  </si>
  <si>
    <t>Entfernung Zeile "Anschrift", "BIC" und "Erläuterung"</t>
  </si>
  <si>
    <t>Änderung Zelle "SaKo" in "Kollekte vom" - Zahlenformat auf Datum festgelegt</t>
  </si>
  <si>
    <t>Änderung Zelle "Text" in "Verwendungszweck gem. Abkündigung"</t>
  </si>
  <si>
    <t>Einfügen ActiveXSteuerelement für Abfrage "Der Betrag wird überwiesen"</t>
  </si>
  <si>
    <t>Einfügen ActiveXSteuerelement für Abfrage "Der Betrag ist von folgendem Konto einzuziehen"</t>
  </si>
  <si>
    <t>Aufgrund der besprochenen Änderungen wurde für diese Version des Buchungsblatt Kollekten das "Buchungsblatt" in der Version 1.7
als Basis verwendet!</t>
  </si>
  <si>
    <t>1.0</t>
  </si>
  <si>
    <t>1.1</t>
  </si>
  <si>
    <t>Anpassung der Spaltenbreiten für 100%ige Darstellung und Ausdruck
Bedingte Formatierung für Eingabe der RT-Nummer
Farbumstellung EKHN-Logo und Schriftzug auf s/w
Ergänzung Fußnote und Veränderung der Überschrift "Festgesetzter Tag lt. Kollektenplan"
Veränderung der Anzeige zur Handkasse "HKxxxx Gemeindebüro"</t>
  </si>
  <si>
    <t>Erstellung der Buchungsblätter für Pflichtkollekten 2016
Anzeige der Mandanten-Nummer/Dekanatsname des zuständigen Dekanats
Hinterlegung der neuen DB der Rechtsträger 90008 und 90017 wegen Fusion der Dekanate
und Korrektur der RT im Bereich der Gesamtgemeinde WI</t>
  </si>
  <si>
    <t>Einfügen Felder für Abbuchung "Bankname" und "IBAN"</t>
  </si>
  <si>
    <t>Pflichtkollekten gemäß Kollektenplan</t>
  </si>
  <si>
    <t>Festgesetz. Tag
lt. Kollektenplan **</t>
  </si>
  <si>
    <t>Die Kollekte ist bestimmt für …</t>
  </si>
  <si>
    <t>Kollekten
Nr.</t>
  </si>
  <si>
    <r>
      <rPr>
        <b/>
        <i/>
        <sz val="15"/>
        <color theme="1" tint="0.249977111117893"/>
        <rFont val="Calibri"/>
        <family val="2"/>
        <scheme val="minor"/>
      </rPr>
      <t>Buchung</t>
    </r>
    <r>
      <rPr>
        <b/>
        <i/>
        <sz val="14"/>
        <color theme="1" tint="0.249977111117893"/>
        <rFont val="Calibri"/>
        <family val="2"/>
        <scheme val="minor"/>
      </rPr>
      <t xml:space="preserve"> </t>
    </r>
    <r>
      <rPr>
        <b/>
        <i/>
        <sz val="12"/>
        <color theme="1" tint="0.249977111117893"/>
        <rFont val="Calibri"/>
        <family val="2"/>
        <scheme val="minor"/>
      </rPr>
      <t>(Splitbuchung)</t>
    </r>
  </si>
  <si>
    <r>
      <t>Buchung</t>
    </r>
    <r>
      <rPr>
        <b/>
        <i/>
        <sz val="14"/>
        <color theme="1" tint="0.249977111117893"/>
        <rFont val="Calibri"/>
        <family val="2"/>
        <scheme val="minor"/>
      </rPr>
      <t xml:space="preserve"> </t>
    </r>
    <r>
      <rPr>
        <b/>
        <i/>
        <sz val="12"/>
        <color theme="1" tint="0.249977111117893"/>
        <rFont val="Calibri"/>
        <family val="2"/>
        <scheme val="minor"/>
      </rPr>
      <t>(Splitbuchung)</t>
    </r>
  </si>
  <si>
    <t>Korrektur Rechtschreibung (Spiltbuchung)</t>
  </si>
  <si>
    <t>Anpassung Fußzeile und Formatierung 9pt</t>
  </si>
  <si>
    <t>- Belegdatum</t>
  </si>
  <si>
    <t>- Versionsstand fest hinterlegt (z.B. "Version Oktober 2016)</t>
  </si>
  <si>
    <t>1.4</t>
  </si>
  <si>
    <t>1.5</t>
  </si>
  <si>
    <t>1.6</t>
  </si>
  <si>
    <t>Erstellung der Buchungsblätter für Pflichtkollekten mit je einem Register pro Monat für das Jahr 2015</t>
  </si>
  <si>
    <t>Erstellung der Buchungsblätter für Pflichtkollekten 2017</t>
  </si>
  <si>
    <t>1.7</t>
  </si>
  <si>
    <t>Erstellung der Buchungsblätter für Pflichtkollekten 2018</t>
  </si>
  <si>
    <t>Änderung "geprüft" in "Datum / geprüft"</t>
  </si>
  <si>
    <t>Änderung "angeordnet" in "Datum / angeordnet"</t>
  </si>
  <si>
    <t>Fußzeile: Version 1.7 - Dezember 2017</t>
  </si>
  <si>
    <t>- Datum /geprüft -</t>
  </si>
  <si>
    <t>- Datum / angeordnet -</t>
  </si>
  <si>
    <t>- Datum / geprüft -</t>
  </si>
  <si>
    <t>1.8</t>
  </si>
  <si>
    <t>Erstellung der Buchungsblätter für Pflichtkollekten 2019</t>
  </si>
  <si>
    <t>**Ggf. anzusetzender Tag gem. § 3 Abs. 5 des Kirchengesetzes über Kollekten, Spenden und Sammlungen (Kollektenordnung - KollO) vom 04. Mai 2017 (ABl. 2017 S. 121):
"(5) Die Kirchengemeinden können in jedem Jahr bis zu fünf verbindliche Kollekten aus besonderem Anlass mit den jeweils nächsten freien Kollekten tauschen. Dies gilt nicht für die als vorrangig gekennzeichneten verbindlichen Kollekten."</t>
  </si>
  <si>
    <t>Änderung des Gesetzestextes zum Tausch der Pflichtkollekten gem. Kollektenordnung - 
Vorgabe erfolgte durch H. Kanert mit Mail vom 29.01.2018.</t>
  </si>
  <si>
    <t>Fußzeile: Version 1.8 - Dezember 2018</t>
  </si>
  <si>
    <t>Änderung: Eingabe der RT-Nr. erfolgt nur noch im Register "Januar" und wird automatisch auf alle Tabellenblätter übernommen</t>
  </si>
  <si>
    <t>Eingabe der Abrechnungsobjekte/Pflichtkollekten für 2019</t>
  </si>
  <si>
    <t>Eingabe der Abrechnungsobjekte/Pflichtkollekten für 2018</t>
  </si>
  <si>
    <t>Änderung: Eingabe des Banknamens und der IBAN erfolgt nur noch im Register "Januar" - Daten werden automatisch auf alle weiteren Tabellenblätter übernommen.</t>
  </si>
  <si>
    <t>Änderung Zahlenformat für die Eingabe der IBAN = "0000" benutzerdefiniertes Zahlenformat.</t>
  </si>
  <si>
    <t>Hinweis für die RV: Diese Buchungen sind bei der Aufstellung des Jahresabschlusses zu beachten!</t>
  </si>
  <si>
    <t>Aufnahme Hinweistext RV im Register "Dezember":
"Hinweis für RV: Diese Buchungen sind bei der Aufstellung des Jahresabschlusses zu beachten!"</t>
  </si>
  <si>
    <t>HK-Nr. und RT-Nr.
für Handkasse</t>
  </si>
  <si>
    <t>RT-Nr. Dekanat</t>
  </si>
  <si>
    <t>Dekanatszuordnung</t>
  </si>
  <si>
    <t>Kollekten/
IBAN</t>
  </si>
  <si>
    <t>Bankname</t>
  </si>
  <si>
    <t>BIC</t>
  </si>
  <si>
    <t>KfM-Empfänger-Nr.</t>
  </si>
  <si>
    <t>1.8A</t>
  </si>
  <si>
    <t>Einfügen neuer Spalte "B":</t>
  </si>
  <si>
    <t>Zelle B11: SVERWEIS zur Anzeige des in der Datenbank hinterlegten Banknamens, wenn dieser vorhanden ist</t>
  </si>
  <si>
    <t>Zelle B11: SVERWEIS zur Anzeige der in der Datenbank hinterlegten IBAN, wenn diese vorhanden ist</t>
  </si>
  <si>
    <t>Zelle K11: Zwischenablage für manuelle Eingabe des Banknamens zur Übertragung auf die Register "Januar bis Dezember"</t>
  </si>
  <si>
    <t>Zelle K12: Zwischenablage für manuelle Eingabe der IBAN zur Übertragung auf die Register "Januar bis Dezember"</t>
  </si>
  <si>
    <t>Bei einigen RV sind die Bankdaten der Kollektenkassenkonten hinterlegt; diese sollen  automatisch mit der Eingabe der Rechtsträgernummer eingeblendet werden. Allerdings muss eine manuelle Eingabe im Register "Januar" ebenfalls möglich sein. Hierzu wurden die folgenden Veränderungen im Formular vorgenommen:</t>
  </si>
  <si>
    <t>Zellen K11:K12 werden in weißer Schrift formatiert</t>
  </si>
  <si>
    <t>Bedingte Formatierung in den Zellbereichen C11:H11 und C13:H13. Hierbei werden die Rahmen nur dann angezeigt, wenn keine Bankverbindung in den Zellen vorgegeben bzw. aus der Datenbank ausgelesen wird.</t>
  </si>
  <si>
    <t>Die Version 1.8A wird ab 2019 nur von den RV Rheinhessen, Oberursel und Wetterau genutzt.</t>
  </si>
  <si>
    <t>Spezialfall RV Oberursel: Hier werden im Banknamen auch noch die in der Datenbank hinterlegte Kfm-Empfängernummer angezeigt</t>
  </si>
  <si>
    <t>1.9</t>
  </si>
  <si>
    <t>Erstellung Buchungsblätter für Pflichtkollekten 2020</t>
  </si>
  <si>
    <t>Fußzeile: Version 1.9 - Dezember 2019</t>
  </si>
  <si>
    <t>1.9.A</t>
  </si>
  <si>
    <t>Register "Dezember" - Summe nachgetragen</t>
  </si>
  <si>
    <t>2.0</t>
  </si>
  <si>
    <t>Erstellung Buchungsblätter für Pflichtkollekten 2021</t>
  </si>
  <si>
    <t>Fußzeile: Version 2.0 - Dezember 2020</t>
  </si>
  <si>
    <t>Aufnahme "Monat/Jahr" in Zelle I8 des Buchungsblattes in Absprache mit S. Heydendahl</t>
  </si>
  <si>
    <t>2.0A</t>
  </si>
  <si>
    <t>Korrektur Kollekte P2116b - Bezeichnung geändert "Ev. Verein Jugendsozialarbeit Ffm."</t>
  </si>
  <si>
    <t>2.1</t>
  </si>
  <si>
    <t>Fußzeile: Version 2.1 - Juli 2021</t>
  </si>
  <si>
    <t>Hinweistext "Bitte tragen Sie Ihre Rechtsträgernummer im roten Feld ein!!" erscheint im Feld D15, wenn die Rechtsträgernummer nicht eingetragen wurde, aber im Bereich A17:A25 Werte eingetragen wurden. Dazu wurde im Feld D15 eine WENN(UND)-Funktion hinterlegt und eine bedingte Formatierung (Schriftfarbe=rot und Schattierung=gelb) eingefügt.</t>
  </si>
  <si>
    <t>2.2</t>
  </si>
  <si>
    <t>Erstellung Buchungsblätter für Pflichtkollekten 2022</t>
  </si>
  <si>
    <t>Fußzeile: Version 2.2 - Januar 2022</t>
  </si>
  <si>
    <t>2.3</t>
  </si>
  <si>
    <t>Erstellung Buchungsblätter für Pflichtkollekten 2023</t>
  </si>
  <si>
    <t>Fußzeile: Version 2.3 - Januar 2023</t>
  </si>
  <si>
    <t>Funktion SVERWEIS in Zelle H1, I3 und E5 auf Spaltenbezug $A:$G geändert</t>
  </si>
  <si>
    <t>2.4</t>
  </si>
  <si>
    <t>Erstellung Buchungsblätter für Pflichtkollekten 2024</t>
  </si>
  <si>
    <t>Fußzeile: Version 2.4 - Januar 2024</t>
  </si>
  <si>
    <t>2.5</t>
  </si>
  <si>
    <t>Erstellung Buchungsblätter für Pflichtkollekten 2025</t>
  </si>
  <si>
    <t>Fußzeile: Version 2.5 - Januar 2025</t>
  </si>
  <si>
    <t>Sachkonto</t>
  </si>
  <si>
    <t>Erweiterung des Formulars zur Möglichkeit der Eingabe eines Sachkonto:</t>
  </si>
  <si>
    <t>Einfügen neuer Spalte "D"</t>
  </si>
  <si>
    <t>Neue Spaltenüberschrift D16 "Sachkonto"</t>
  </si>
  <si>
    <t>Entfernung Rahmen in den Zeilen I11 und I13</t>
  </si>
  <si>
    <t>Verbinden Spalten B - C / Spalten D - E in Zeilen 16 bis 25 - Ausrichtung zentriert</t>
  </si>
  <si>
    <t>Formatierung D17:D25 als Zahl ohne Nachkomma und 1.000-Kennzeichnung</t>
  </si>
  <si>
    <t>Spaltenbreite Spalte A=17.00</t>
  </si>
  <si>
    <t>Verbinden A30:C30 und A31:C31</t>
  </si>
  <si>
    <t>WENN-Funktion in Zellen D17:D26: =WENN(A17&lt;&gt;"";"361100";"")</t>
  </si>
  <si>
    <t>Funktion Teil um die Nr. der Pflichtkollekten aus dem AObj auszulesen - verbunden mit einer WENN-Abfrage zum AObj: =WENN(B17&lt;&gt;"";TEIL(B17;4;2);"")</t>
  </si>
  <si>
    <t>Einzelfallhilfen der regionalen Diakonischen Werke</t>
  </si>
  <si>
    <t>"Brot für die Welt"
(Diakonie Deutschland)</t>
  </si>
  <si>
    <t>Ev. Frauen in Hessen und Nassau e.V.</t>
  </si>
  <si>
    <t>"Brot für die Welt"
 (Diakonie Deutschland)</t>
  </si>
  <si>
    <t>Formatierung IBAN: C12:G12 Sonderformat Typ "Codigo Postal" (4 Ziffern mit evtl. "führender 0");
H12 Benutzerdefiniertes Format Typ "00" (Begrenzung auf zwei Zahlen)</t>
  </si>
  <si>
    <t>Korrektur der Wahlpflichtkollekten P2502, P2504 und P2525 in sog. "geteilte Pflichtkollekten" gem. Mail S. Antel vom 17.01.25</t>
  </si>
  <si>
    <t>Überweisung oder Einzug des Betrages</t>
  </si>
  <si>
    <t>Der Betrag ist von folgendem Konto einzuziehen:</t>
  </si>
  <si>
    <t>Der Betrag wird überwiesen</t>
  </si>
  <si>
    <t>← Dropdown-Auswahl ist möglich</t>
  </si>
  <si>
    <t>3.0-PNC</t>
  </si>
  <si>
    <t>Neue Version zur Nutzung im Portal (NextCloud):</t>
  </si>
  <si>
    <t>Entfernung aller Steuerelemente und Ersatz durch die Funtion Datenvalidierung (Daten/Datenprüfung)</t>
  </si>
  <si>
    <t>Auswahl ob der Betrag eingezogen oder überwiesen wird</t>
  </si>
  <si>
    <t>Zelle C10: ermöglicht die Auswahl auf "=Variable!$E$2:$E$3"</t>
  </si>
  <si>
    <t>C12:G12 - Einschränkung der Anzahl Zeichen pro Zelle = 4</t>
  </si>
  <si>
    <t>H12 - Einschränkung der Anzahl Zeichen pro Zelle = 2</t>
  </si>
  <si>
    <t>Versionsstand = September 2025</t>
  </si>
  <si>
    <t>Erstellung Buchungsblätter für Pflichtkollekten 2026</t>
  </si>
  <si>
    <t>Fußzeile: Version 3.0-PNC - Januar 2026</t>
  </si>
  <si>
    <t>P2601A</t>
  </si>
  <si>
    <t>den Fonds zur Förderung der Qualifizierung ehrenamtlicher Jugendlicher für die Arbeit mit, von und für Kinder(n) und Jugendlichen(n) - JuLeiCa</t>
  </si>
  <si>
    <t>P2601B</t>
  </si>
  <si>
    <t>Aqom - Kirchenasyl</t>
  </si>
  <si>
    <t>P2602</t>
  </si>
  <si>
    <t>die Arbeit der Diakonie Hessen</t>
  </si>
  <si>
    <t>P2603</t>
  </si>
  <si>
    <t>das Bibelhaus ErlebnisMuseum</t>
  </si>
  <si>
    <t>P2604</t>
  </si>
  <si>
    <t>P2605</t>
  </si>
  <si>
    <t>den Deutschen Evangelischen Kirchentag</t>
  </si>
  <si>
    <r>
      <t xml:space="preserve">den Evangelischen Bund
</t>
    </r>
    <r>
      <rPr>
        <i/>
        <u/>
        <sz val="11"/>
        <rFont val="Calibri"/>
        <family val="2"/>
        <scheme val="minor"/>
      </rPr>
      <t>sowie</t>
    </r>
    <r>
      <rPr>
        <sz val="11"/>
        <rFont val="Calibri"/>
        <family val="2"/>
        <scheme val="minor"/>
      </rPr>
      <t xml:space="preserve">
die Deutsche Bibelgesellschaft</t>
    </r>
  </si>
  <si>
    <t>P2606</t>
  </si>
  <si>
    <t>die inklusive Gemeindearbeit</t>
  </si>
  <si>
    <t>P2607A</t>
  </si>
  <si>
    <t>die Jugendmigrationsdienste</t>
  </si>
  <si>
    <t>P2607B</t>
  </si>
  <si>
    <t>die Stiftung für das Leben</t>
  </si>
  <si>
    <t>P2608</t>
  </si>
  <si>
    <t>die christlich-jüdische Verständigung (ImDialog)</t>
  </si>
  <si>
    <t>P2609</t>
  </si>
  <si>
    <t>die Arbeit mit Kindern und Jugendlichen in Gemeinden, Dekanaten und Jugendwerken</t>
  </si>
  <si>
    <t>P2610</t>
  </si>
  <si>
    <t>P2611</t>
  </si>
  <si>
    <t>P2612</t>
  </si>
  <si>
    <t>die Evangelische Weltmission
(Missionswerke EMS und VEM)</t>
  </si>
  <si>
    <t>P2613</t>
  </si>
  <si>
    <t>die AG Hospiz der EKHN</t>
  </si>
  <si>
    <t>P2614</t>
  </si>
  <si>
    <t>P2615A</t>
  </si>
  <si>
    <t>die Stiftung Nieder-Ramstädter Diakonie</t>
  </si>
  <si>
    <t>P2615B</t>
  </si>
  <si>
    <t>die Adalbert Pauly Stiftung</t>
  </si>
  <si>
    <t>P2615C</t>
  </si>
  <si>
    <t>die Stiftung Scheuern</t>
  </si>
  <si>
    <t>P2616</t>
  </si>
  <si>
    <t>P2617</t>
  </si>
  <si>
    <t>P2618</t>
  </si>
  <si>
    <t>die Diakonie Deutschland der EKD</t>
  </si>
  <si>
    <t>die Ökumene und Auslandsarbeit
der EKD</t>
  </si>
  <si>
    <t>P2619</t>
  </si>
  <si>
    <t>besondere gesamtkirchliche Aufgaben der EKD</t>
  </si>
  <si>
    <t>P2620A</t>
  </si>
  <si>
    <t>das Nachhaltigkeitsprojekt Bergwaldprojekt</t>
  </si>
  <si>
    <t>P2620B</t>
  </si>
  <si>
    <t>P2620C</t>
  </si>
  <si>
    <t>das Nachhaltigkeitsprojekt Klimafonds</t>
  </si>
  <si>
    <t>das Nachhaltigkeitsprojekt
Naturfund</t>
  </si>
  <si>
    <t>P2621</t>
  </si>
  <si>
    <r>
      <t xml:space="preserve">Einzelfallhilfen für Flüchtlinge und Asylsuchende
</t>
    </r>
    <r>
      <rPr>
        <i/>
        <u/>
        <sz val="11"/>
        <rFont val="Calibri"/>
        <family val="2"/>
        <scheme val="minor"/>
      </rPr>
      <t>sowie</t>
    </r>
    <r>
      <rPr>
        <sz val="11"/>
        <rFont val="Calibri"/>
        <family val="2"/>
        <scheme val="minor"/>
      </rPr>
      <t xml:space="preserve">
den Fonds zur Überwindung von Fremdenfeindlichkeit und Rassismuss</t>
    </r>
  </si>
  <si>
    <t>P2622</t>
  </si>
  <si>
    <r>
      <t xml:space="preserve">den Stiftungsfonds DiaDem
</t>
    </r>
    <r>
      <rPr>
        <i/>
        <u/>
        <sz val="11"/>
        <rFont val="Calibri"/>
        <family val="2"/>
        <scheme val="minor"/>
      </rPr>
      <t>sowie</t>
    </r>
    <r>
      <rPr>
        <sz val="11"/>
        <rFont val="Calibri"/>
        <family val="2"/>
        <scheme val="minor"/>
      </rPr>
      <t xml:space="preserve">
den Stiftungsfonds DiaKids</t>
    </r>
  </si>
  <si>
    <t>P2623</t>
  </si>
  <si>
    <t>P2624</t>
  </si>
  <si>
    <t>P2625</t>
  </si>
  <si>
    <r>
      <t xml:space="preserve">ESG-Einzelfallhilfen
</t>
    </r>
    <r>
      <rPr>
        <i/>
        <u/>
        <sz val="11"/>
        <rFont val="Calibri"/>
        <family val="2"/>
        <scheme val="minor"/>
      </rPr>
      <t>sowie</t>
    </r>
    <r>
      <rPr>
        <sz val="11"/>
        <rFont val="Calibri"/>
        <family val="2"/>
        <scheme val="minor"/>
      </rPr>
      <t xml:space="preserve">
die Hessische Lutherstiftung</t>
    </r>
  </si>
  <si>
    <t>P2626A</t>
  </si>
  <si>
    <t>das Gustav-Adolf-Werk der EKHN</t>
  </si>
  <si>
    <t>P2626B</t>
  </si>
  <si>
    <t>die Initiative Polen-Deutschland - Zeichen der Hoffnung</t>
  </si>
  <si>
    <t>P2626C</t>
  </si>
  <si>
    <t>die Aktion "Hoffnung für Osteuropa"</t>
  </si>
  <si>
    <t>P2627A</t>
  </si>
  <si>
    <t>die AG Trauerseelsorge der EKHN</t>
  </si>
  <si>
    <t>P2627B</t>
  </si>
  <si>
    <t>das Projekt Sternenzelt</t>
  </si>
  <si>
    <t>P2628B</t>
  </si>
  <si>
    <t>FIM - Frauenrecht ist
Menschenrecht e.V.</t>
  </si>
  <si>
    <t>P2629</t>
  </si>
  <si>
    <t>P2630A</t>
  </si>
  <si>
    <t>die Tafelarbeit der Diakonie</t>
  </si>
  <si>
    <t>P2630B</t>
  </si>
  <si>
    <t>Oasentage für Pflegekräfte</t>
  </si>
  <si>
    <t>P2630C</t>
  </si>
  <si>
    <t>Wohnungsnotfallhilfen</t>
  </si>
  <si>
    <t>die kirchenmusikalische
Arbeit der EKHN</t>
  </si>
  <si>
    <t>die Arbeit des Ökumenischen
Rates der Kirchen (ÖRK)</t>
  </si>
  <si>
    <r>
      <t xml:space="preserve">den Arbeitslosenfonds der EKHN
</t>
    </r>
    <r>
      <rPr>
        <i/>
        <u/>
        <sz val="11"/>
        <rFont val="Calibri"/>
        <family val="2"/>
        <scheme val="minor"/>
      </rPr>
      <t>sowie</t>
    </r>
    <r>
      <rPr>
        <sz val="11"/>
        <rFont val="Calibri"/>
        <family val="2"/>
        <scheme val="minor"/>
      </rPr>
      <t xml:space="preserve">
Arbeit und Qualifizierung</t>
    </r>
  </si>
  <si>
    <t>die TelefonSeelsorge®</t>
  </si>
  <si>
    <t>P2628A</t>
  </si>
  <si>
    <t>Nassau Nord</t>
  </si>
  <si>
    <t>Ev. RVV Nassau Nord</t>
  </si>
  <si>
    <t>Ev. KGM Allendorf/Eder</t>
  </si>
  <si>
    <t>900110898</t>
  </si>
  <si>
    <t>Ev. Dekanat Biedenkopf-Gladenbach</t>
  </si>
  <si>
    <t>Ev. KGM Battenberg</t>
  </si>
  <si>
    <t>Ev. KGM Battenfeld</t>
  </si>
  <si>
    <t>Ev. KGM Berghofen</t>
  </si>
  <si>
    <t>Ev. KGM Bromskirchen</t>
  </si>
  <si>
    <t>Ev. KGM Buchenau</t>
  </si>
  <si>
    <t>Ev. KGM Dexbach</t>
  </si>
  <si>
    <t>Ev. KGM Dodenau</t>
  </si>
  <si>
    <t>Ev. KGM Obere Lahn - Biedenkopf</t>
  </si>
  <si>
    <t>Ev. KGM Eifa</t>
  </si>
  <si>
    <t>Ev. KGM Frohnhausen/Eder</t>
  </si>
  <si>
    <t>Ev. KGM Hatzfeld</t>
  </si>
  <si>
    <t>Ev. KGM Holzhausen/Eder</t>
  </si>
  <si>
    <t>Ev. KGM Laisa</t>
  </si>
  <si>
    <t>Ev. KGM Damshausen</t>
  </si>
  <si>
    <t>Ev. KGM Dautphe</t>
  </si>
  <si>
    <t>Ev. KGM Diedenshausen</t>
  </si>
  <si>
    <t>Ev. KGM Erdhausen</t>
  </si>
  <si>
    <t>Ev. KGM Friedensdorf</t>
  </si>
  <si>
    <t>Ev. KGM Gladenbach</t>
  </si>
  <si>
    <t>Ev. KGM Hermannstein</t>
  </si>
  <si>
    <t>Ev. KGM Herzhausen</t>
  </si>
  <si>
    <t>Ev. KGM Holzhausen am Hünstein</t>
  </si>
  <si>
    <t>Ev. KGM Mornshausen a d Salzböde</t>
  </si>
  <si>
    <t>Ev. KGM Naunheim</t>
  </si>
  <si>
    <t>Ev. KGM Runzhausen</t>
  </si>
  <si>
    <t>Ev. KGM Waldgirmes</t>
  </si>
  <si>
    <t>Ev. KGM Weidenhausen</t>
  </si>
  <si>
    <t>Hospitalfonds Biedenkopf</t>
  </si>
  <si>
    <t>Diakonieverein Gladenbach</t>
  </si>
  <si>
    <t>Ev. GKG Breidenbacher Grund</t>
  </si>
  <si>
    <t>Ev. GKG Oberland</t>
  </si>
  <si>
    <t>Ev. GKG Bischoffen-Bad Endbach</t>
  </si>
  <si>
    <t>Ev. KGM Allendorf (LDK)</t>
  </si>
  <si>
    <t>900111798</t>
  </si>
  <si>
    <t>Ev. Dekanat an der Dill</t>
  </si>
  <si>
    <t>Ev. KGM Dillbrecht</t>
  </si>
  <si>
    <t xml:space="preserve">Ev. KGM Frohnhausen </t>
  </si>
  <si>
    <t>Ev. KGM Haiger</t>
  </si>
  <si>
    <t>Ev. KGM Langenaubach</t>
  </si>
  <si>
    <t>Ev. KGM Manderbach</t>
  </si>
  <si>
    <t>Ev. KGM Roßbachtal</t>
  </si>
  <si>
    <t>Ev. KGM Beilstein-Rodenroth</t>
  </si>
  <si>
    <t>Ev. KGM Breitscheid-Medenbach</t>
  </si>
  <si>
    <t>Ev. KGM Driedorf</t>
  </si>
  <si>
    <t>Ev. KGM Fleisbach</t>
  </si>
  <si>
    <t>Ev. KGM Hörbach</t>
  </si>
  <si>
    <t>Ev. KGM Merkenbach</t>
  </si>
  <si>
    <t>Ev. KGM Nenderoth</t>
  </si>
  <si>
    <t>Ev. KGM Schönbach</t>
  </si>
  <si>
    <t>Ev. KGM Sinn</t>
  </si>
  <si>
    <t>Initiat Haus der Stille</t>
  </si>
  <si>
    <t>Ev. GKG Herborn-Mittenaar-Siegbach</t>
  </si>
  <si>
    <t>Ev. GKG Dietzhölztal-Eschenburg</t>
  </si>
  <si>
    <t>Ev. GKG um den Wilhelmsturm</t>
  </si>
  <si>
    <t>Ev. Dekanat An der Dill</t>
  </si>
  <si>
    <t>Ev. KGM Blessenbach</t>
  </si>
  <si>
    <t>Ev. Dekanat an der Lahn</t>
  </si>
  <si>
    <t>Ev. KGM Dauborn</t>
  </si>
  <si>
    <t>Ev. KGM Hadamar</t>
  </si>
  <si>
    <t>Ev. KGM Heckholzhausen</t>
  </si>
  <si>
    <t>Ev. KGM Kirberg-Ohren</t>
  </si>
  <si>
    <t>Ev. KGM Laubuseschbach</t>
  </si>
  <si>
    <t>Ev. KGM Mensfelden-Linter</t>
  </si>
  <si>
    <t>Ev. KGM Münster</t>
  </si>
  <si>
    <t>Ev. KGM Schupbach</t>
  </si>
  <si>
    <t>Ev. KGM Staffel</t>
  </si>
  <si>
    <t>Ev. KGM Weyer</t>
  </si>
  <si>
    <t>Ev. KGM Wolfenhausen</t>
  </si>
  <si>
    <t>Ev. KGM Allendorf</t>
  </si>
  <si>
    <t>900115498</t>
  </si>
  <si>
    <t>Ev. KGM Altenkirchen</t>
  </si>
  <si>
    <t>Ev. KGM Essershausen-Edelsberg</t>
  </si>
  <si>
    <t>Ev. KGM Auferstehungsgemeinde Gräveneck und Weinbach</t>
  </si>
  <si>
    <t>Ev. KGM Kubach-Hirschhausen</t>
  </si>
  <si>
    <t>Ev. KGM Langenbach</t>
  </si>
  <si>
    <t>Ev. KGM Löhnberg</t>
  </si>
  <si>
    <t>Ev. KGM Merenberg</t>
  </si>
  <si>
    <t>Ev. KGM Niedershausen</t>
  </si>
  <si>
    <t>Ev. KGM Obershausen</t>
  </si>
  <si>
    <t>Ev. KGM Philippstein</t>
  </si>
  <si>
    <t>Ev. KGM Weilburg</t>
  </si>
  <si>
    <t>Ev. KGM Weilmünster I</t>
  </si>
  <si>
    <t>Ev. KGM Weilmünster II</t>
  </si>
  <si>
    <t>Ev. KGM Waldsolms-Brandoberndorf</t>
  </si>
  <si>
    <t>Ev. KGM Waldsolms-Weiperfelden</t>
  </si>
  <si>
    <t>Ev. GKG Heringen, Nauheim und Neesbach</t>
  </si>
  <si>
    <t>Ev. GKG Mittleres Lahntal</t>
  </si>
  <si>
    <t>Ev. KGM Battenfeld Stiftung</t>
  </si>
  <si>
    <t>BoDeHen-Stiftung</t>
  </si>
  <si>
    <t>Ev. KGM Naunheim Stiftung</t>
  </si>
  <si>
    <t>Ev. KGM Obereisenhausen Stiftung</t>
  </si>
  <si>
    <t>Ev. KGM Weidenhausen Stiftung</t>
  </si>
  <si>
    <t>Ev. KGM Eibach Stiftung</t>
  </si>
  <si>
    <t>Ev. KGM Haiger Stiftung</t>
  </si>
  <si>
    <t>Ev. Dekanat an der Dill Stiftung</t>
  </si>
  <si>
    <t>Ev. KGM Herborn Stiftung</t>
  </si>
  <si>
    <t>Stiftungsfonds des Dekans Corden</t>
  </si>
  <si>
    <t>Ev. KGM Laubuseschbach Stiftung</t>
  </si>
  <si>
    <t>Ev. KGM Limburg a.d.Lahn Stiftung</t>
  </si>
  <si>
    <t>Ev. KGM Essersh.-Bermbach Stiftung</t>
  </si>
  <si>
    <t>Ev. KGM Niedershausen Stiftung</t>
  </si>
  <si>
    <t>Stiftung evangelisch in Weilburg</t>
  </si>
  <si>
    <t>Ev. Stiftung Löhnberg-Selters-Drommershausen</t>
  </si>
  <si>
    <t>Ev. Kita Battenfeld</t>
  </si>
  <si>
    <t>Ev. Kita Rennertehausen</t>
  </si>
  <si>
    <t>Ev. Kita Allendorf/Eder</t>
  </si>
  <si>
    <t>Ev. Kita Battenberg</t>
  </si>
  <si>
    <t>Ev. Kita Dodenau</t>
  </si>
  <si>
    <t>Ev. Kita Oberasphe</t>
  </si>
  <si>
    <t>Ev. Kita Laisa</t>
  </si>
  <si>
    <t>Ev. Kita Bromskirchen</t>
  </si>
  <si>
    <t>900110899</t>
  </si>
  <si>
    <t>Ev. Kita Simmersbach</t>
  </si>
  <si>
    <t>Ev. Kita Heidenest</t>
  </si>
  <si>
    <t>Ev. Kita Oberhörlen</t>
  </si>
  <si>
    <t>Ev. Kita Kinder- u.Fam.Haus Maia</t>
  </si>
  <si>
    <t>Ev. Kita Vier Wände FZ Dautphetal</t>
  </si>
  <si>
    <t>Ev. Kita Biedenkopf</t>
  </si>
  <si>
    <t>Ev. Kita Breidenstein</t>
  </si>
  <si>
    <t>Ev. Kita Buchenau</t>
  </si>
  <si>
    <t>Ev. Kita Rothkehlchen</t>
  </si>
  <si>
    <t>Ev. Kita Engelbach</t>
  </si>
  <si>
    <t>Ev. Kita Kombach</t>
  </si>
  <si>
    <t>Ev. Kita Oberdieten</t>
  </si>
  <si>
    <t>Ev. Kita Wallau</t>
  </si>
  <si>
    <t>Ev. Kita Wichernzwerge</t>
  </si>
  <si>
    <t>Ev. Kita Löwenzahn</t>
  </si>
  <si>
    <t>Ev. Kita Regenbogen</t>
  </si>
  <si>
    <t>Ev. Kita Gönnern</t>
  </si>
  <si>
    <t>Ev. Kita Senfkorn</t>
  </si>
  <si>
    <t>Ev. Kita Arche Noah</t>
  </si>
  <si>
    <t>Ev. Kita Mornshausen</t>
  </si>
  <si>
    <t>Ev. Kita Niedereisenhausen</t>
  </si>
  <si>
    <t>Ev. Kita Weidenhausen</t>
  </si>
  <si>
    <t>Ev. Kita Steckemännchen</t>
  </si>
  <si>
    <t>Ev. Kita Mittelfeld</t>
  </si>
  <si>
    <t>Ev. Kita Am Goldbach</t>
  </si>
  <si>
    <t>Ev. Kita Königskinder</t>
  </si>
  <si>
    <t>Ev. Kita Beilstein</t>
  </si>
  <si>
    <t>Ev. Kita Wäller Schatzkiste</t>
  </si>
  <si>
    <t>Ev. Kita Rother Rabennest</t>
  </si>
  <si>
    <t>Ev. Kita Kleine Helden</t>
  </si>
  <si>
    <t>Ev. Kita Pusteblume</t>
  </si>
  <si>
    <t>Ev. Kita Panama</t>
  </si>
  <si>
    <t>Ev. Kita Ewersbach</t>
  </si>
  <si>
    <t>Ev. Kita Felsengrund Mandeln</t>
  </si>
  <si>
    <t>Ev. Kita Sonnenschein Rittershausen</t>
  </si>
  <si>
    <t>Ev. Kita Regenbogen Steinbrücken</t>
  </si>
  <si>
    <t>Ev. Kita Arche Noah - Hirzenhain</t>
  </si>
  <si>
    <t>Ev. Kita Raupe Nimmersatt H-Bahnh.</t>
  </si>
  <si>
    <t>Ev. Kita Weidelbach</t>
  </si>
  <si>
    <t>Ev. Kita Oberscheld</t>
  </si>
  <si>
    <t>Ev. Kita Meisennest</t>
  </si>
  <si>
    <t>Ev. Kita Ballersbach</t>
  </si>
  <si>
    <t>Ev. Kita Bicken</t>
  </si>
  <si>
    <t>Ev. Kita Breitscheid</t>
  </si>
  <si>
    <t>Ev. Kita Arche Noah - Driedorf</t>
  </si>
  <si>
    <t>Ev. Kita Fleisbach</t>
  </si>
  <si>
    <t>Ev. Kita Herborn</t>
  </si>
  <si>
    <t>Ev. Kita Schatzkiste Hörbach</t>
  </si>
  <si>
    <t>Ev. Kita Offenbach</t>
  </si>
  <si>
    <t>Ev. Kita Schönbach</t>
  </si>
  <si>
    <t>Ev. Kita Villa Kunterbunt Sinn</t>
  </si>
  <si>
    <t>Ev. Kita Dauborn</t>
  </si>
  <si>
    <t>Ev. Kita Sternenland</t>
  </si>
  <si>
    <t>Ev. Kita Blumenrod</t>
  </si>
  <si>
    <t>Ev. Kita Am Schafsberg</t>
  </si>
  <si>
    <t>Ev. Kita Theod.-Fliedner Hadamar</t>
  </si>
  <si>
    <t>Ev. Kita Sonnenschein Laubuseschbach</t>
  </si>
  <si>
    <t>Ev. Kita Mensfelden</t>
  </si>
  <si>
    <t>Ev. Kita Unterm Regenbogen Linter</t>
  </si>
  <si>
    <t>Ev. Kita Unterm Regenbogen Münster</t>
  </si>
  <si>
    <t>Ev. Kita Rappelkiste Gräveneck</t>
  </si>
  <si>
    <t>Ev. Kita Philippstein</t>
  </si>
  <si>
    <t>Ev. Kita WBG Mittendrin</t>
  </si>
  <si>
    <t>Ev. Kita WBG Nestwärme</t>
  </si>
  <si>
    <t>Ev. Kita Regenbogenland</t>
  </si>
  <si>
    <t>Ev. Kita Arche Noah Weinbach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</si>
</sst>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164" formatCode="_-* #,##0.00\ [$€-407]_-;\-* #,##0.00\ [$€-407]_-;_-* &quot;-&quot;??\ [$€-407]_-;_-@_-"/>
    <numFmt numFmtId="165" formatCode="0000"/>
    <numFmt numFmtId="166" formatCode="dd/mm/yy;@"/>
    <numFmt numFmtId="167" formatCode="00"/>
    <numFmt numFmtId="168" formatCode="0#####"/>
    <numFmt numFmtId="169" formatCode="mmmm\ yyyy"/>
  </numFmts>
  <fonts count="35" x14ac:knownFonts="1">
    <font>
      <sz val="10"/>
      <name val="Arial"/>
      <family val="2"/>
    </font>
    <font>
      <sz val="11"/>
      <color theme="1"/>
      <name val="Calibri"/>
      <family val="2"/>
      <scheme val="minor"/>
    </font>
    <font>
      <b/>
      <sz val="10"/>
      <name val="Calibri"/>
      <family val="2"/>
      <scheme val="minor"/>
    </font>
    <font>
      <b/>
      <sz val="9"/>
      <name val="Calibri"/>
      <family val="2"/>
      <scheme val="minor"/>
    </font>
    <font>
      <b/>
      <sz val="11"/>
      <name val="Calibri"/>
      <family val="2"/>
      <scheme val="minor"/>
    </font>
    <font>
      <b/>
      <u/>
      <sz val="9"/>
      <name val="Calibri"/>
      <family val="2"/>
      <scheme val="minor"/>
    </font>
    <font>
      <b/>
      <i/>
      <sz val="20"/>
      <color theme="1" tint="0.249977111117893"/>
      <name val="Calibri"/>
      <family val="2"/>
      <scheme val="minor"/>
    </font>
    <font>
      <b/>
      <i/>
      <sz val="14"/>
      <color theme="1" tint="0.249977111117893"/>
      <name val="Calibri"/>
      <family val="2"/>
      <scheme val="minor"/>
    </font>
    <font>
      <b/>
      <sz val="11"/>
      <color theme="1" tint="0.249977111117893"/>
      <name val="Calibri"/>
      <family val="2"/>
      <scheme val="minor"/>
    </font>
    <font>
      <sz val="10"/>
      <name val="Calibri"/>
      <family val="2"/>
      <scheme val="minor"/>
    </font>
    <font>
      <b/>
      <i/>
      <sz val="12"/>
      <color theme="1" tint="0.249977111117893"/>
      <name val="Calibri"/>
      <family val="2"/>
      <scheme val="minor"/>
    </font>
    <font>
      <sz val="10"/>
      <name val="Arial"/>
      <family val="2"/>
    </font>
    <font>
      <b/>
      <sz val="13"/>
      <name val="Calibri"/>
      <family val="2"/>
      <scheme val="minor"/>
    </font>
    <font>
      <b/>
      <sz val="9"/>
      <color indexed="81"/>
      <name val="Segoe UI"/>
      <family val="2"/>
    </font>
    <font>
      <sz val="9"/>
      <color indexed="81"/>
      <name val="Segoe UI"/>
      <family val="2"/>
    </font>
    <font>
      <sz val="10"/>
      <color theme="1"/>
      <name val="Calibri"/>
      <family val="2"/>
      <scheme val="minor"/>
    </font>
    <font>
      <b/>
      <sz val="22"/>
      <name val="Calibri"/>
      <family val="2"/>
      <scheme val="minor"/>
    </font>
    <font>
      <sz val="11"/>
      <name val="Calibri"/>
      <family val="2"/>
      <scheme val="minor"/>
    </font>
    <font>
      <sz val="14"/>
      <name val="Calibri"/>
      <family val="2"/>
      <scheme val="minor"/>
    </font>
    <font>
      <i/>
      <sz val="10"/>
      <name val="Calibri"/>
      <family val="2"/>
      <scheme val="minor"/>
    </font>
    <font>
      <b/>
      <i/>
      <sz val="15"/>
      <color theme="1" tint="0.249977111117893"/>
      <name val="Calibri"/>
      <family val="2"/>
      <scheme val="minor"/>
    </font>
    <font>
      <sz val="10"/>
      <color rgb="FFFF0000"/>
      <name val="Calibri"/>
      <family val="2"/>
      <scheme val="minor"/>
    </font>
    <font>
      <b/>
      <sz val="10"/>
      <color rgb="FFFF0000"/>
      <name val="Calibri"/>
      <family val="2"/>
      <scheme val="minor"/>
    </font>
    <font>
      <b/>
      <sz val="8"/>
      <color theme="1" tint="0.249977111117893"/>
      <name val="Calibri"/>
      <family val="2"/>
      <scheme val="minor"/>
    </font>
    <font>
      <sz val="9"/>
      <name val="Calibri"/>
      <family val="2"/>
      <scheme val="minor"/>
    </font>
    <font>
      <b/>
      <sz val="11"/>
      <color rgb="FFFF0000"/>
      <name val="Calibri"/>
      <family val="2"/>
      <scheme val="minor"/>
    </font>
    <font>
      <b/>
      <sz val="10"/>
      <name val="Arial"/>
      <family val="2"/>
    </font>
    <font>
      <b/>
      <sz val="10"/>
      <color theme="0"/>
      <name val="Calibri"/>
      <family val="2"/>
      <scheme val="minor"/>
    </font>
    <font>
      <sz val="10"/>
      <color rgb="FFC00000"/>
      <name val="Calibri"/>
      <family val="2"/>
      <scheme val="minor"/>
    </font>
    <font>
      <b/>
      <sz val="12"/>
      <color theme="1" tint="0.249977111117893"/>
      <name val="Calibri"/>
      <family val="2"/>
      <scheme val="minor"/>
    </font>
    <font>
      <b/>
      <sz val="11"/>
      <color rgb="FFC00000"/>
      <name val="Calibri"/>
      <family val="2"/>
      <scheme val="minor"/>
    </font>
    <font>
      <b/>
      <sz val="12"/>
      <name val="Calibri"/>
      <family val="2"/>
      <scheme val="minor"/>
    </font>
    <font>
      <i/>
      <u/>
      <sz val="11"/>
      <name val="Calibri"/>
      <family val="2"/>
      <scheme val="minor"/>
    </font>
    <font>
      <b/>
      <sz val="11"/>
      <name val="Calibri"/>
      <family val="2"/>
    </font>
    <font>
      <b/>
      <i/>
      <sz val="10"/>
      <name val="Calibri"/>
      <family val="2"/>
      <scheme val="minor"/>
    </font>
  </fonts>
  <fills count="5">
    <fill>
      <patternFill patternType="none"/>
    </fill>
    <fill>
      <patternFill patternType="gray125"/>
    </fill>
    <fill>
      <patternFill patternType="solid">
        <fgColor rgb="FFDEDEDE"/>
        <bgColor indexed="64"/>
      </patternFill>
    </fill>
    <fill>
      <patternFill patternType="solid">
        <fgColor rgb="FFFFFF00"/>
        <bgColor indexed="64"/>
      </patternFill>
    </fill>
    <fill>
      <patternFill patternType="solid">
        <fgColor theme="5" tint="0.39997558519241921"/>
        <bgColor indexed="64"/>
      </patternFill>
    </fill>
  </fills>
  <borders count="11">
    <border>
      <left/>
      <right/>
      <top/>
      <bottom/>
      <diagonal/>
    </border>
    <border>
      <left/>
      <right/>
      <top/>
      <bottom style="hair">
        <color theme="0" tint="-0.24994659260841701"/>
      </bottom>
      <diagonal/>
    </border>
    <border>
      <left/>
      <right/>
      <top style="hair">
        <color theme="0" tint="-0.24994659260841701"/>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right style="hair">
        <color theme="0" tint="-0.24994659260841701"/>
      </right>
      <top/>
      <bottom style="hair">
        <color theme="0" tint="-0.24994659260841701"/>
      </bottom>
      <diagonal/>
    </border>
    <border>
      <left style="hair">
        <color theme="0" tint="-0.24994659260841701"/>
      </left>
      <right/>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right/>
      <top style="hair">
        <color theme="0" tint="-0.24994659260841701"/>
      </top>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right/>
      <top style="hair">
        <color auto="1"/>
      </top>
      <bottom/>
      <diagonal/>
    </border>
  </borders>
  <cellStyleXfs count="3">
    <xf numFmtId="0" fontId="0" fillId="0" borderId="0"/>
    <xf numFmtId="0" fontId="1" fillId="0" borderId="0"/>
    <xf numFmtId="0" fontId="11" fillId="0" borderId="0"/>
  </cellStyleXfs>
  <cellXfs count="147">
    <xf numFmtId="0" fontId="0" fillId="0" borderId="0" xfId="0"/>
    <xf numFmtId="0" fontId="9" fillId="0" borderId="0" xfId="0" applyFont="1"/>
    <xf numFmtId="0" fontId="9" fillId="0" borderId="0" xfId="0" applyFont="1" applyAlignment="1">
      <alignment horizontal="center"/>
    </xf>
    <xf numFmtId="49" fontId="2" fillId="2" borderId="0" xfId="2" applyNumberFormat="1" applyFont="1" applyFill="1" applyAlignment="1">
      <alignment horizontal="center" vertical="center"/>
    </xf>
    <xf numFmtId="166" fontId="2" fillId="2" borderId="0" xfId="2" applyNumberFormat="1" applyFont="1" applyFill="1" applyAlignment="1">
      <alignment horizontal="center" vertical="center"/>
    </xf>
    <xf numFmtId="0" fontId="2" fillId="2" borderId="0" xfId="2" applyFont="1" applyFill="1" applyAlignment="1">
      <alignment vertical="center"/>
    </xf>
    <xf numFmtId="0" fontId="2" fillId="0" borderId="0" xfId="2" applyFont="1" applyAlignment="1">
      <alignment vertical="center"/>
    </xf>
    <xf numFmtId="49" fontId="9" fillId="0" borderId="0" xfId="2" applyNumberFormat="1" applyFont="1" applyAlignment="1">
      <alignment horizontal="center" vertical="top"/>
    </xf>
    <xf numFmtId="166" fontId="9" fillId="0" borderId="0" xfId="2" applyNumberFormat="1" applyFont="1" applyAlignment="1">
      <alignment horizontal="center" vertical="top"/>
    </xf>
    <xf numFmtId="0" fontId="9" fillId="0" borderId="0" xfId="2" applyFont="1" applyAlignment="1">
      <alignment vertical="top" wrapText="1"/>
    </xf>
    <xf numFmtId="0" fontId="9" fillId="0" borderId="0" xfId="2" applyFont="1" applyAlignment="1">
      <alignment vertical="top"/>
    </xf>
    <xf numFmtId="49" fontId="9" fillId="0" borderId="0" xfId="2" applyNumberFormat="1" applyFont="1" applyAlignment="1">
      <alignment horizontal="center"/>
    </xf>
    <xf numFmtId="166" fontId="9" fillId="0" borderId="0" xfId="2" applyNumberFormat="1" applyFont="1" applyAlignment="1">
      <alignment horizontal="center"/>
    </xf>
    <xf numFmtId="0" fontId="9" fillId="0" borderId="0" xfId="2" applyFont="1"/>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2" fillId="3" borderId="0" xfId="0" applyFont="1" applyFill="1" applyAlignment="1">
      <alignment horizontal="right" vertical="center"/>
    </xf>
    <xf numFmtId="0" fontId="15" fillId="0" borderId="0" xfId="0" applyFont="1" applyAlignment="1">
      <alignment wrapText="1"/>
    </xf>
    <xf numFmtId="0" fontId="15" fillId="0" borderId="0" xfId="0" applyFont="1" applyAlignment="1">
      <alignment vertical="top" wrapText="1"/>
    </xf>
    <xf numFmtId="0" fontId="16" fillId="0" borderId="0" xfId="0" applyFont="1" applyAlignment="1" applyProtection="1">
      <alignment vertical="center"/>
      <protection hidden="1"/>
    </xf>
    <xf numFmtId="164" fontId="4" fillId="0" borderId="6" xfId="0" applyNumberFormat="1" applyFont="1" applyBorder="1" applyAlignment="1" applyProtection="1">
      <alignment vertical="center"/>
      <protection locked="0"/>
    </xf>
    <xf numFmtId="8" fontId="4" fillId="0" borderId="0" xfId="1" applyNumberFormat="1" applyFont="1" applyAlignment="1" applyProtection="1">
      <alignment horizontal="right" vertical="center"/>
      <protection hidden="1"/>
    </xf>
    <xf numFmtId="49" fontId="4" fillId="0" borderId="8" xfId="0" applyNumberFormat="1" applyFont="1" applyBorder="1" applyAlignment="1" applyProtection="1">
      <alignment horizontal="center" vertical="center"/>
      <protection hidden="1"/>
    </xf>
    <xf numFmtId="49" fontId="4" fillId="0" borderId="8" xfId="0" applyNumberFormat="1" applyFont="1" applyBorder="1" applyAlignment="1" applyProtection="1">
      <alignment horizontal="left" vertical="center" indent="1"/>
      <protection hidden="1"/>
    </xf>
    <xf numFmtId="0" fontId="9" fillId="0" borderId="0" xfId="0" applyFont="1" applyProtection="1">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2" fillId="0" borderId="0" xfId="0" applyFont="1" applyProtection="1">
      <protection hidden="1"/>
    </xf>
    <xf numFmtId="0" fontId="7" fillId="0" borderId="0" xfId="0" applyFont="1" applyAlignment="1" applyProtection="1">
      <alignment horizontal="right" vertical="center" indent="1"/>
      <protection hidden="1"/>
    </xf>
    <xf numFmtId="0" fontId="3" fillId="0" borderId="0" xfId="0" applyFont="1" applyAlignment="1" applyProtection="1">
      <alignment vertical="center"/>
      <protection hidden="1"/>
    </xf>
    <xf numFmtId="0" fontId="2" fillId="0" borderId="0" xfId="0" applyFont="1" applyAlignment="1" applyProtection="1">
      <alignment vertical="center"/>
      <protection hidden="1"/>
    </xf>
    <xf numFmtId="0" fontId="8" fillId="0" borderId="0" xfId="0" applyFont="1" applyAlignment="1" applyProtection="1">
      <alignment horizontal="right" vertical="center" wrapText="1" indent="1"/>
      <protection hidden="1"/>
    </xf>
    <xf numFmtId="0" fontId="8" fillId="0" borderId="0" xfId="0" applyFont="1" applyAlignment="1" applyProtection="1">
      <alignment vertical="center"/>
      <protection hidden="1"/>
    </xf>
    <xf numFmtId="0" fontId="8" fillId="0" borderId="0" xfId="0" applyFont="1" applyAlignment="1" applyProtection="1">
      <alignment horizontal="right" vertical="center" indent="1"/>
      <protection hidden="1"/>
    </xf>
    <xf numFmtId="4" fontId="8" fillId="0" borderId="0" xfId="0" applyNumberFormat="1" applyFont="1" applyAlignment="1" applyProtection="1">
      <alignment horizontal="right" indent="1"/>
      <protection hidden="1"/>
    </xf>
    <xf numFmtId="49" fontId="4" fillId="0" borderId="0" xfId="0" applyNumberFormat="1" applyFont="1" applyAlignment="1" applyProtection="1">
      <alignment horizontal="center" vertical="center"/>
      <protection hidden="1"/>
    </xf>
    <xf numFmtId="0" fontId="2" fillId="0" borderId="0" xfId="0" applyFont="1" applyAlignment="1" applyProtection="1">
      <alignment horizontal="center"/>
      <protection hidden="1"/>
    </xf>
    <xf numFmtId="4" fontId="8" fillId="0" borderId="0" xfId="0" applyNumberFormat="1" applyFont="1" applyAlignment="1" applyProtection="1">
      <alignment vertical="center"/>
      <protection hidden="1"/>
    </xf>
    <xf numFmtId="0" fontId="8" fillId="0" borderId="3" xfId="0" applyFont="1" applyBorder="1" applyAlignment="1" applyProtection="1">
      <alignment vertical="center"/>
      <protection hidden="1"/>
    </xf>
    <xf numFmtId="49" fontId="8" fillId="0" borderId="3" xfId="0" applyNumberFormat="1" applyFont="1" applyBorder="1" applyAlignment="1" applyProtection="1">
      <alignment vertical="center"/>
      <protection hidden="1"/>
    </xf>
    <xf numFmtId="0" fontId="8" fillId="0" borderId="0" xfId="0" applyFont="1" applyAlignment="1" applyProtection="1">
      <alignment horizontal="left" vertical="center" wrapText="1"/>
      <protection hidden="1"/>
    </xf>
    <xf numFmtId="0" fontId="7" fillId="0" borderId="0" xfId="0" applyFont="1" applyAlignment="1" applyProtection="1">
      <alignment vertical="center"/>
      <protection hidden="1"/>
    </xf>
    <xf numFmtId="0" fontId="5" fillId="0" borderId="0" xfId="0" applyFont="1" applyProtection="1">
      <protection hidden="1"/>
    </xf>
    <xf numFmtId="0" fontId="8" fillId="0" borderId="4" xfId="0" applyFont="1" applyBorder="1" applyAlignment="1" applyProtection="1">
      <alignment horizontal="center" vertical="center"/>
      <protection hidden="1"/>
    </xf>
    <xf numFmtId="0" fontId="4"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49" fontId="9" fillId="0" borderId="0" xfId="1" applyNumberFormat="1" applyFont="1" applyAlignment="1">
      <alignment horizontal="center" vertical="top"/>
    </xf>
    <xf numFmtId="166" fontId="9" fillId="0" borderId="0" xfId="1" applyNumberFormat="1" applyFont="1" applyAlignment="1">
      <alignment horizontal="center" vertical="top"/>
    </xf>
    <xf numFmtId="0" fontId="9" fillId="0" borderId="0" xfId="1" applyFont="1" applyAlignment="1">
      <alignment vertical="top" wrapText="1"/>
    </xf>
    <xf numFmtId="0" fontId="9" fillId="0" borderId="0" xfId="1" applyFont="1" applyAlignment="1">
      <alignment vertical="top"/>
    </xf>
    <xf numFmtId="0" fontId="21" fillId="0" borderId="0" xfId="0" applyFont="1" applyAlignment="1">
      <alignment wrapText="1"/>
    </xf>
    <xf numFmtId="0" fontId="15" fillId="0" borderId="0" xfId="0" applyFont="1"/>
    <xf numFmtId="0" fontId="8" fillId="0" borderId="1" xfId="0" applyFont="1" applyBorder="1" applyAlignment="1" applyProtection="1">
      <alignment horizontal="left" vertical="center" indent="1"/>
      <protection hidden="1"/>
    </xf>
    <xf numFmtId="0" fontId="23" fillId="0" borderId="5" xfId="0" applyFont="1" applyBorder="1" applyAlignment="1" applyProtection="1">
      <alignment horizontal="center" vertical="center" wrapText="1"/>
      <protection hidden="1"/>
    </xf>
    <xf numFmtId="0" fontId="4" fillId="0" borderId="0" xfId="1" applyFont="1" applyAlignment="1" applyProtection="1">
      <alignment horizontal="center" vertical="center"/>
      <protection hidden="1"/>
    </xf>
    <xf numFmtId="49" fontId="4" fillId="0" borderId="0" xfId="0" applyNumberFormat="1" applyFont="1" applyAlignment="1" applyProtection="1">
      <alignment horizontal="left" vertical="center" indent="1"/>
      <protection hidden="1"/>
    </xf>
    <xf numFmtId="0" fontId="2" fillId="0" borderId="0" xfId="0" applyFont="1" applyAlignment="1">
      <alignment horizontal="left" vertical="center" indent="1"/>
    </xf>
    <xf numFmtId="0" fontId="17" fillId="0" borderId="0" xfId="0" applyFont="1" applyAlignment="1" applyProtection="1">
      <alignment vertical="center"/>
      <protection hidden="1"/>
    </xf>
    <xf numFmtId="0" fontId="20" fillId="0" borderId="0" xfId="0" applyFont="1" applyAlignment="1" applyProtection="1">
      <alignment vertical="center"/>
      <protection hidden="1"/>
    </xf>
    <xf numFmtId="15" fontId="9" fillId="0" borderId="0" xfId="2" quotePrefix="1" applyNumberFormat="1" applyFont="1" applyAlignment="1">
      <alignment vertical="top" wrapText="1"/>
    </xf>
    <xf numFmtId="0" fontId="9" fillId="0" borderId="0" xfId="2" quotePrefix="1" applyFont="1" applyAlignment="1">
      <alignment vertical="top" wrapText="1"/>
    </xf>
    <xf numFmtId="0" fontId="9" fillId="0" borderId="0" xfId="0" applyFont="1" applyAlignment="1">
      <alignment horizontal="left"/>
    </xf>
    <xf numFmtId="0" fontId="22" fillId="0" borderId="0" xfId="0" applyFont="1" applyAlignment="1">
      <alignment horizontal="left" indent="1"/>
    </xf>
    <xf numFmtId="0" fontId="21" fillId="0" borderId="0" xfId="0" applyFont="1"/>
    <xf numFmtId="0" fontId="9" fillId="0" borderId="0" xfId="2" applyFont="1" applyAlignment="1">
      <alignment wrapText="1"/>
    </xf>
    <xf numFmtId="164" fontId="4" fillId="0" borderId="6" xfId="0" applyNumberFormat="1" applyFont="1" applyBorder="1" applyAlignment="1" applyProtection="1">
      <alignment vertical="center"/>
      <protection hidden="1"/>
    </xf>
    <xf numFmtId="165" fontId="8" fillId="0" borderId="0" xfId="0" applyNumberFormat="1" applyFont="1" applyAlignment="1" applyProtection="1">
      <alignment horizontal="center"/>
      <protection hidden="1"/>
    </xf>
    <xf numFmtId="167" fontId="8" fillId="0" borderId="0" xfId="0" applyNumberFormat="1" applyFont="1" applyAlignment="1" applyProtection="1">
      <alignment horizontal="center"/>
      <protection hidden="1"/>
    </xf>
    <xf numFmtId="0" fontId="8" fillId="0" borderId="1" xfId="0" applyFont="1" applyBorder="1" applyAlignment="1" applyProtection="1">
      <alignment horizontal="left" vertical="center"/>
      <protection hidden="1"/>
    </xf>
    <xf numFmtId="0" fontId="4" fillId="0" borderId="8" xfId="1" applyFont="1" applyBorder="1" applyAlignment="1" applyProtection="1">
      <alignment vertical="center"/>
      <protection hidden="1"/>
    </xf>
    <xf numFmtId="0" fontId="2" fillId="0" borderId="0" xfId="0" applyFont="1" applyAlignment="1">
      <alignment horizontal="center" vertical="center" wrapText="1"/>
    </xf>
    <xf numFmtId="0" fontId="2" fillId="0" borderId="0" xfId="0" applyFont="1" applyAlignment="1">
      <alignment horizontal="left" vertical="center" wrapText="1"/>
    </xf>
    <xf numFmtId="0" fontId="9" fillId="0" borderId="0" xfId="0" applyFont="1" applyAlignment="1">
      <alignment horizontal="left" indent="1"/>
    </xf>
    <xf numFmtId="165" fontId="9" fillId="0" borderId="0" xfId="0" applyNumberFormat="1" applyFont="1" applyAlignment="1">
      <alignment horizontal="left" indent="1"/>
    </xf>
    <xf numFmtId="165" fontId="9" fillId="0" borderId="0" xfId="0" applyNumberFormat="1" applyFont="1" applyAlignment="1">
      <alignment vertical="center"/>
    </xf>
    <xf numFmtId="0" fontId="8" fillId="0" borderId="0" xfId="0" applyFont="1" applyAlignment="1" applyProtection="1">
      <alignment horizontal="left" vertical="center" indent="2"/>
      <protection hidden="1"/>
    </xf>
    <xf numFmtId="0" fontId="8" fillId="0" borderId="1" xfId="0" applyFont="1" applyBorder="1" applyAlignment="1" applyProtection="1">
      <alignment horizontal="left" vertical="center" indent="1"/>
      <protection locked="0"/>
    </xf>
    <xf numFmtId="0" fontId="26" fillId="0" borderId="0" xfId="0" applyFont="1"/>
    <xf numFmtId="0" fontId="8" fillId="0" borderId="0" xfId="0" applyFont="1" applyAlignment="1" applyProtection="1">
      <alignment horizontal="left" indent="2"/>
      <protection hidden="1"/>
    </xf>
    <xf numFmtId="4" fontId="8" fillId="0" borderId="0" xfId="0" applyNumberFormat="1" applyFont="1" applyAlignment="1" applyProtection="1">
      <alignment horizontal="right" vertical="center" indent="1"/>
      <protection hidden="1"/>
    </xf>
    <xf numFmtId="0" fontId="27" fillId="0" borderId="0" xfId="0" applyFont="1" applyProtection="1">
      <protection hidden="1"/>
    </xf>
    <xf numFmtId="0" fontId="28" fillId="0" borderId="0" xfId="2" applyFont="1" applyAlignment="1">
      <alignment wrapText="1"/>
    </xf>
    <xf numFmtId="8" fontId="25" fillId="0" borderId="8" xfId="1" applyNumberFormat="1" applyFont="1" applyBorder="1" applyProtection="1">
      <protection hidden="1"/>
    </xf>
    <xf numFmtId="169" fontId="29" fillId="0" borderId="0" xfId="0" applyNumberFormat="1" applyFont="1" applyAlignment="1" applyProtection="1">
      <alignment vertical="center"/>
      <protection hidden="1"/>
    </xf>
    <xf numFmtId="165" fontId="2" fillId="0" borderId="0" xfId="0" applyNumberFormat="1" applyFont="1" applyAlignment="1">
      <alignment horizontal="center" vertical="center"/>
    </xf>
    <xf numFmtId="168" fontId="9" fillId="0" borderId="0" xfId="0" applyNumberFormat="1" applyFont="1" applyAlignment="1">
      <alignment horizontal="center"/>
    </xf>
    <xf numFmtId="0" fontId="2" fillId="0" borderId="0" xfId="0" applyFont="1" applyAlignment="1">
      <alignment horizontal="center"/>
    </xf>
    <xf numFmtId="165" fontId="2" fillId="0" borderId="0" xfId="0" applyNumberFormat="1" applyFont="1" applyAlignment="1">
      <alignment horizontal="center"/>
    </xf>
    <xf numFmtId="169" fontId="31" fillId="0" borderId="0" xfId="0" applyNumberFormat="1" applyFont="1" applyAlignment="1" applyProtection="1">
      <alignment vertical="center"/>
      <protection hidden="1"/>
    </xf>
    <xf numFmtId="49" fontId="8" fillId="0" borderId="0" xfId="0" applyNumberFormat="1" applyFont="1" applyAlignment="1" applyProtection="1">
      <alignment vertical="center"/>
      <protection hidden="1"/>
    </xf>
    <xf numFmtId="0" fontId="8" fillId="0" borderId="0" xfId="0" applyFont="1" applyAlignment="1" applyProtection="1">
      <alignment horizontal="left" vertical="center"/>
      <protection hidden="1"/>
    </xf>
    <xf numFmtId="1" fontId="17" fillId="0" borderId="9" xfId="0" applyNumberFormat="1" applyFont="1" applyBorder="1" applyAlignment="1" applyProtection="1">
      <alignment horizontal="center" vertical="center"/>
      <protection hidden="1"/>
    </xf>
    <xf numFmtId="1" fontId="17" fillId="0" borderId="8" xfId="0" applyNumberFormat="1" applyFont="1" applyBorder="1" applyAlignment="1" applyProtection="1">
      <alignment horizontal="center" vertical="center"/>
      <protection hidden="1"/>
    </xf>
    <xf numFmtId="168" fontId="2" fillId="0" borderId="0" xfId="0" applyNumberFormat="1" applyFont="1" applyAlignment="1">
      <alignment horizontal="center"/>
    </xf>
    <xf numFmtId="49" fontId="17" fillId="0" borderId="7" xfId="0" applyNumberFormat="1" applyFont="1" applyBorder="1" applyAlignment="1" applyProtection="1">
      <alignment horizontal="left" vertical="center" wrapText="1" indent="1"/>
      <protection hidden="1"/>
    </xf>
    <xf numFmtId="49" fontId="17" fillId="0" borderId="2" xfId="0" applyNumberFormat="1" applyFont="1" applyBorder="1" applyAlignment="1" applyProtection="1">
      <alignment horizontal="left" vertical="center" wrapText="1" indent="1"/>
      <protection hidden="1"/>
    </xf>
    <xf numFmtId="166" fontId="17" fillId="0" borderId="7" xfId="0" applyNumberFormat="1" applyFont="1" applyBorder="1" applyAlignment="1" applyProtection="1">
      <alignment horizontal="center" vertical="center"/>
      <protection hidden="1"/>
    </xf>
    <xf numFmtId="166" fontId="17" fillId="0" borderId="6" xfId="0" applyNumberFormat="1" applyFont="1" applyBorder="1" applyAlignment="1" applyProtection="1">
      <alignment horizontal="center" vertical="center"/>
      <protection hidden="1"/>
    </xf>
    <xf numFmtId="0" fontId="8" fillId="0" borderId="0" xfId="0" applyFont="1" applyAlignment="1">
      <alignment horizontal="center"/>
    </xf>
    <xf numFmtId="0" fontId="4" fillId="0" borderId="0" xfId="0" applyFont="1" applyAlignment="1">
      <alignment vertical="center"/>
    </xf>
    <xf numFmtId="0" fontId="17" fillId="0" borderId="0" xfId="0" applyFont="1"/>
    <xf numFmtId="0" fontId="33" fillId="0" borderId="0" xfId="0" applyFont="1" applyAlignment="1" applyProtection="1">
      <alignment horizontal="left" vertical="center"/>
      <protection hidden="1"/>
    </xf>
    <xf numFmtId="0" fontId="2" fillId="0" borderId="0" xfId="2" applyFont="1"/>
    <xf numFmtId="0" fontId="34" fillId="0" borderId="0" xfId="2" applyFont="1"/>
    <xf numFmtId="49" fontId="8" fillId="0" borderId="0" xfId="0" applyNumberFormat="1" applyFont="1" applyAlignment="1" applyProtection="1">
      <alignment horizontal="center"/>
      <protection locked="0"/>
    </xf>
    <xf numFmtId="0" fontId="3" fillId="0" borderId="1" xfId="0" applyFont="1" applyBorder="1" applyAlignment="1" applyProtection="1">
      <alignment horizontal="center"/>
      <protection hidden="1"/>
    </xf>
    <xf numFmtId="0" fontId="2" fillId="0" borderId="0" xfId="0" quotePrefix="1" applyFont="1" applyAlignment="1" applyProtection="1">
      <alignment horizontal="center"/>
      <protection hidden="1"/>
    </xf>
    <xf numFmtId="8" fontId="24" fillId="0" borderId="0" xfId="1" applyNumberFormat="1" applyFont="1" applyAlignment="1" applyProtection="1">
      <alignment horizontal="left" vertical="center" wrapText="1" indent="2"/>
      <protection hidden="1"/>
    </xf>
    <xf numFmtId="49" fontId="17" fillId="0" borderId="7" xfId="0" applyNumberFormat="1" applyFont="1" applyBorder="1" applyAlignment="1" applyProtection="1">
      <alignment horizontal="left" vertical="center" wrapText="1" indent="1"/>
      <protection hidden="1"/>
    </xf>
    <xf numFmtId="49" fontId="17" fillId="0" borderId="2" xfId="0" applyNumberFormat="1" applyFont="1" applyBorder="1" applyAlignment="1" applyProtection="1">
      <alignment horizontal="left" vertical="center" wrapText="1" indent="1"/>
      <protection hidden="1"/>
    </xf>
    <xf numFmtId="166" fontId="17" fillId="0" borderId="7" xfId="0" applyNumberFormat="1" applyFont="1" applyBorder="1" applyAlignment="1" applyProtection="1">
      <alignment horizontal="center" vertical="center"/>
      <protection hidden="1"/>
    </xf>
    <xf numFmtId="166" fontId="17" fillId="0" borderId="6" xfId="0" applyNumberFormat="1" applyFont="1" applyBorder="1" applyAlignment="1" applyProtection="1">
      <alignment horizontal="center" vertical="center"/>
      <protection hidden="1"/>
    </xf>
    <xf numFmtId="164" fontId="4" fillId="0" borderId="7" xfId="0" applyNumberFormat="1" applyFont="1" applyBorder="1" applyAlignment="1" applyProtection="1">
      <alignment horizontal="center" vertical="center"/>
      <protection hidden="1"/>
    </xf>
    <xf numFmtId="164" fontId="4" fillId="0" borderId="6" xfId="0" applyNumberFormat="1" applyFont="1" applyBorder="1" applyAlignment="1" applyProtection="1">
      <alignment horizontal="center" vertical="center"/>
      <protection hidden="1"/>
    </xf>
    <xf numFmtId="1" fontId="4" fillId="0" borderId="2" xfId="0" applyNumberFormat="1" applyFont="1" applyBorder="1" applyAlignment="1" applyProtection="1">
      <alignment horizontal="center" vertical="center"/>
      <protection hidden="1"/>
    </xf>
    <xf numFmtId="1" fontId="4" fillId="0" borderId="6" xfId="0" applyNumberFormat="1" applyFont="1" applyBorder="1" applyAlignment="1" applyProtection="1">
      <alignment horizontal="center" vertical="center"/>
      <protection hidden="1"/>
    </xf>
    <xf numFmtId="49" fontId="4" fillId="0" borderId="7" xfId="0" applyNumberFormat="1" applyFont="1" applyBorder="1" applyAlignment="1" applyProtection="1">
      <alignment horizontal="left" vertical="center" wrapText="1" indent="1"/>
      <protection hidden="1"/>
    </xf>
    <xf numFmtId="49" fontId="4" fillId="0" borderId="2" xfId="0" applyNumberFormat="1" applyFont="1" applyBorder="1" applyAlignment="1" applyProtection="1">
      <alignment horizontal="left" vertical="center" wrapText="1" indent="1"/>
      <protection hidden="1"/>
    </xf>
    <xf numFmtId="0" fontId="8" fillId="0" borderId="0" xfId="0" applyFont="1" applyAlignment="1" applyProtection="1">
      <alignment horizontal="left" vertical="center"/>
      <protection locked="0"/>
    </xf>
    <xf numFmtId="165" fontId="18" fillId="4" borderId="0" xfId="0" applyNumberFormat="1" applyFont="1" applyFill="1" applyAlignment="1" applyProtection="1">
      <alignment horizontal="center" vertical="center"/>
      <protection locked="0"/>
    </xf>
    <xf numFmtId="0" fontId="4" fillId="0" borderId="0" xfId="0" applyFont="1" applyAlignment="1" applyProtection="1">
      <alignment horizontal="left" vertical="center" wrapText="1"/>
      <protection hidden="1"/>
    </xf>
    <xf numFmtId="0" fontId="23" fillId="0" borderId="5" xfId="0" applyFont="1" applyBorder="1" applyAlignment="1" applyProtection="1">
      <alignment horizontal="center" vertical="center" wrapText="1"/>
      <protection hidden="1"/>
    </xf>
    <xf numFmtId="0" fontId="23" fillId="0" borderId="1" xfId="0" applyFont="1" applyBorder="1" applyAlignment="1" applyProtection="1">
      <alignment horizontal="center" vertical="center" wrapText="1"/>
      <protection hidden="1"/>
    </xf>
    <xf numFmtId="0" fontId="30" fillId="0" borderId="0" xfId="0" applyFont="1" applyAlignment="1" applyProtection="1">
      <alignment horizontal="center" vertical="center"/>
      <protection hidden="1"/>
    </xf>
    <xf numFmtId="0" fontId="8" fillId="0" borderId="5"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19" fillId="0" borderId="0" xfId="0" applyFont="1" applyAlignment="1" applyProtection="1">
      <alignment horizontal="center" vertical="center" wrapText="1"/>
      <protection hidden="1"/>
    </xf>
    <xf numFmtId="0" fontId="8" fillId="0" borderId="0" xfId="0" applyFont="1" applyAlignment="1">
      <alignment horizontal="left" vertical="center"/>
    </xf>
    <xf numFmtId="0" fontId="16"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4" fillId="0" borderId="0" xfId="0" applyFont="1" applyAlignment="1" applyProtection="1">
      <alignment horizontal="right" vertical="center"/>
      <protection hidden="1"/>
    </xf>
    <xf numFmtId="166" fontId="17" fillId="0" borderId="7" xfId="0" applyNumberFormat="1" applyFont="1" applyBorder="1" applyAlignment="1" applyProtection="1">
      <alignment horizontal="center" vertical="center"/>
      <protection locked="0"/>
    </xf>
    <xf numFmtId="166" fontId="17" fillId="0" borderId="6" xfId="0" applyNumberFormat="1" applyFont="1" applyBorder="1" applyAlignment="1" applyProtection="1">
      <alignment horizontal="center" vertical="center"/>
      <protection locked="0"/>
    </xf>
    <xf numFmtId="0" fontId="2" fillId="0" borderId="0" xfId="0" applyFont="1" applyAlignment="1" applyProtection="1">
      <alignment horizontal="center"/>
      <protection hidden="1"/>
    </xf>
    <xf numFmtId="0" fontId="3" fillId="0" borderId="10" xfId="0" quotePrefix="1" applyFont="1" applyBorder="1" applyAlignment="1" applyProtection="1">
      <alignment horizontal="center"/>
      <protection hidden="1"/>
    </xf>
    <xf numFmtId="49" fontId="4" fillId="0" borderId="7" xfId="0" applyNumberFormat="1" applyFont="1" applyBorder="1" applyAlignment="1" applyProtection="1">
      <alignment horizontal="center" vertical="center"/>
      <protection hidden="1"/>
    </xf>
    <xf numFmtId="49" fontId="4" fillId="0" borderId="6" xfId="0" applyNumberFormat="1" applyFont="1" applyBorder="1" applyAlignment="1" applyProtection="1">
      <alignment horizontal="center" vertical="center"/>
      <protection hidden="1"/>
    </xf>
    <xf numFmtId="165" fontId="18" fillId="0" borderId="0" xfId="0" applyNumberFormat="1" applyFont="1" applyAlignment="1" applyProtection="1">
      <alignment horizontal="center" vertical="center"/>
      <protection hidden="1"/>
    </xf>
    <xf numFmtId="1" fontId="4" fillId="0" borderId="7" xfId="0" applyNumberFormat="1" applyFont="1" applyBorder="1" applyAlignment="1" applyProtection="1">
      <alignment horizontal="center" vertical="center"/>
      <protection hidden="1"/>
    </xf>
    <xf numFmtId="0" fontId="4" fillId="0" borderId="8" xfId="1" applyFont="1" applyBorder="1" applyAlignment="1" applyProtection="1">
      <alignment horizontal="center" vertical="center"/>
      <protection hidden="1"/>
    </xf>
    <xf numFmtId="0" fontId="8" fillId="0" borderId="0" xfId="0" applyFont="1" applyAlignment="1" applyProtection="1">
      <alignment horizontal="left" vertical="center"/>
      <protection hidden="1"/>
    </xf>
    <xf numFmtId="8" fontId="30" fillId="0" borderId="0" xfId="1" applyNumberFormat="1" applyFont="1" applyAlignment="1" applyProtection="1">
      <alignment horizontal="center"/>
      <protection hidden="1"/>
    </xf>
  </cellXfs>
  <cellStyles count="3">
    <cellStyle name="Standard" xfId="0" builtinId="0"/>
    <cellStyle name="Standard 2" xfId="1" xr:uid="{00000000-0005-0000-0000-000001000000}"/>
    <cellStyle name="Standard 3" xfId="2" xr:uid="{00000000-0005-0000-0000-000002000000}"/>
  </cellStyles>
  <dxfs count="25">
    <dxf>
      <border>
        <left/>
        <right/>
        <top/>
        <bottom/>
        <vertical/>
        <horizontal/>
      </border>
    </dxf>
    <dxf>
      <fill>
        <patternFill patternType="none">
          <bgColor auto="1"/>
        </patternFill>
      </fill>
      <border>
        <left/>
        <right/>
        <top/>
        <bottom/>
        <vertical/>
        <horizontal/>
      </border>
    </dxf>
    <dxf>
      <border>
        <left/>
        <right/>
        <top/>
        <bottom/>
        <vertical/>
        <horizontal/>
      </border>
    </dxf>
    <dxf>
      <fill>
        <patternFill patternType="none">
          <bgColor auto="1"/>
        </patternFill>
      </fill>
      <border>
        <left/>
        <right/>
        <top/>
        <bottom/>
        <vertical/>
        <horizontal/>
      </border>
    </dxf>
    <dxf>
      <border>
        <left/>
        <right/>
        <top/>
        <bottom/>
        <vertical/>
        <horizontal/>
      </border>
    </dxf>
    <dxf>
      <fill>
        <patternFill patternType="none">
          <bgColor auto="1"/>
        </patternFill>
      </fill>
      <border>
        <left/>
        <right/>
        <top/>
        <bottom/>
        <vertical/>
        <horizontal/>
      </border>
    </dxf>
    <dxf>
      <border>
        <left/>
        <right/>
        <top/>
        <bottom/>
        <vertical/>
        <horizontal/>
      </border>
    </dxf>
    <dxf>
      <fill>
        <patternFill patternType="none">
          <bgColor auto="1"/>
        </patternFill>
      </fill>
      <border>
        <left/>
        <right/>
        <top/>
        <bottom/>
        <vertical/>
        <horizontal/>
      </border>
    </dxf>
    <dxf>
      <border>
        <left/>
        <right/>
        <top/>
        <bottom/>
        <vertical/>
        <horizontal/>
      </border>
    </dxf>
    <dxf>
      <fill>
        <patternFill patternType="none">
          <bgColor auto="1"/>
        </patternFill>
      </fill>
      <border>
        <left/>
        <right/>
        <top/>
        <bottom/>
        <vertical/>
        <horizontal/>
      </border>
    </dxf>
    <dxf>
      <border>
        <left/>
        <right/>
        <top/>
        <bottom/>
        <vertical/>
        <horizontal/>
      </border>
    </dxf>
    <dxf>
      <fill>
        <patternFill patternType="none">
          <bgColor auto="1"/>
        </patternFill>
      </fill>
      <border>
        <left/>
        <right/>
        <top/>
        <bottom/>
        <vertical/>
        <horizontal/>
      </border>
    </dxf>
    <dxf>
      <border>
        <left/>
        <right/>
        <top/>
        <bottom/>
        <vertical/>
        <horizontal/>
      </border>
    </dxf>
    <dxf>
      <fill>
        <patternFill patternType="none">
          <bgColor auto="1"/>
        </patternFill>
      </fill>
      <border>
        <left/>
        <right/>
        <top/>
        <bottom/>
        <vertical/>
        <horizontal/>
      </border>
    </dxf>
    <dxf>
      <border>
        <left/>
        <right/>
        <top/>
        <bottom/>
        <vertical/>
        <horizontal/>
      </border>
    </dxf>
    <dxf>
      <fill>
        <patternFill patternType="none">
          <bgColor auto="1"/>
        </patternFill>
      </fill>
      <border>
        <left/>
        <right/>
        <top/>
        <bottom/>
        <vertical/>
        <horizontal/>
      </border>
    </dxf>
    <dxf>
      <border>
        <left/>
        <right/>
        <top/>
        <bottom/>
        <vertical/>
        <horizontal/>
      </border>
    </dxf>
    <dxf>
      <fill>
        <patternFill patternType="none">
          <bgColor auto="1"/>
        </patternFill>
      </fill>
      <border>
        <left/>
        <right/>
        <top/>
        <bottom/>
        <vertical/>
        <horizontal/>
      </border>
    </dxf>
    <dxf>
      <border>
        <left/>
        <right/>
        <top/>
        <bottom/>
        <vertical/>
        <horizontal/>
      </border>
    </dxf>
    <dxf>
      <fill>
        <patternFill patternType="none">
          <bgColor auto="1"/>
        </patternFill>
      </fill>
      <border>
        <left/>
        <right/>
        <top/>
        <bottom/>
        <vertical/>
        <horizontal/>
      </border>
    </dxf>
    <dxf>
      <border>
        <left/>
        <right/>
        <top/>
        <bottom/>
        <vertical/>
        <horizontal/>
      </border>
    </dxf>
    <dxf>
      <fill>
        <patternFill patternType="none">
          <bgColor auto="1"/>
        </patternFill>
      </fill>
      <border>
        <left/>
        <right/>
        <top/>
        <bottom/>
        <vertical/>
        <horizontal/>
      </border>
    </dxf>
    <dxf>
      <fill>
        <patternFill>
          <bgColor rgb="FFFFFF00"/>
        </patternFill>
      </fill>
    </dxf>
    <dxf>
      <border>
        <left/>
        <right/>
        <top/>
        <bottom/>
        <vertical/>
        <horizontal/>
      </border>
    </dxf>
    <dxf>
      <border>
        <left/>
        <right/>
        <top/>
        <bottom/>
        <vertical/>
        <horizontal/>
      </border>
    </dxf>
  </dxfs>
  <tableStyles count="0" defaultTableStyle="TableStyleMedium9" defaultPivotStyle="PivotStyleLight16"/>
  <colors>
    <mruColors>
      <color rgb="FFD99795"/>
      <color rgb="FFDED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1"/>
  <dimension ref="A1:C85"/>
  <sheetViews>
    <sheetView workbookViewId="0">
      <pane ySplit="1" topLeftCell="A50" activePane="bottomLeft" state="frozen"/>
      <selection pane="bottomLeft" activeCell="C86" sqref="C86"/>
    </sheetView>
  </sheetViews>
  <sheetFormatPr baseColWidth="10" defaultColWidth="11.42578125" defaultRowHeight="12.75" x14ac:dyDescent="0.2"/>
  <cols>
    <col min="1" max="1" width="11.42578125" style="11"/>
    <col min="2" max="2" width="11.42578125" style="12"/>
    <col min="3" max="3" width="105.85546875" style="13" customWidth="1"/>
    <col min="4" max="16384" width="11.42578125" style="13"/>
  </cols>
  <sheetData>
    <row r="1" spans="1:3" s="6" customFormat="1" ht="24" customHeight="1" x14ac:dyDescent="0.2">
      <c r="A1" s="3" t="s">
        <v>6</v>
      </c>
      <c r="B1" s="4" t="s">
        <v>7</v>
      </c>
      <c r="C1" s="5" t="s">
        <v>8</v>
      </c>
    </row>
    <row r="2" spans="1:3" s="6" customFormat="1" ht="18.75" customHeight="1" x14ac:dyDescent="0.2">
      <c r="A2" s="50" t="s">
        <v>30</v>
      </c>
      <c r="B2" s="51">
        <v>41992</v>
      </c>
      <c r="C2" s="52" t="s">
        <v>48</v>
      </c>
    </row>
    <row r="3" spans="1:3" s="6" customFormat="1" ht="28.5" customHeight="1" x14ac:dyDescent="0.2">
      <c r="A3" s="50" t="s">
        <v>31</v>
      </c>
      <c r="B3" s="51">
        <v>42092</v>
      </c>
      <c r="C3" s="52" t="s">
        <v>32</v>
      </c>
    </row>
    <row r="4" spans="1:3" s="6" customFormat="1" ht="30.75" customHeight="1" x14ac:dyDescent="0.2">
      <c r="A4" s="50" t="s">
        <v>10</v>
      </c>
      <c r="B4" s="51">
        <v>42093</v>
      </c>
      <c r="C4" s="9" t="s">
        <v>16</v>
      </c>
    </row>
    <row r="5" spans="1:3" s="6" customFormat="1" ht="29.25" customHeight="1" x14ac:dyDescent="0.2">
      <c r="A5" s="50" t="s">
        <v>15</v>
      </c>
      <c r="B5" s="51">
        <v>42349</v>
      </c>
      <c r="C5" s="52" t="s">
        <v>33</v>
      </c>
    </row>
    <row r="6" spans="1:3" s="10" customFormat="1" ht="21" customHeight="1" x14ac:dyDescent="0.2">
      <c r="A6" s="7" t="s">
        <v>45</v>
      </c>
      <c r="B6" s="8">
        <v>42575</v>
      </c>
      <c r="C6" s="21" t="s">
        <v>18</v>
      </c>
    </row>
    <row r="7" spans="1:3" s="10" customFormat="1" ht="27.75" customHeight="1" x14ac:dyDescent="0.2">
      <c r="A7" s="7"/>
      <c r="B7" s="8"/>
      <c r="C7" s="54" t="s">
        <v>29</v>
      </c>
    </row>
    <row r="8" spans="1:3" x14ac:dyDescent="0.2">
      <c r="C8" s="10" t="s">
        <v>17</v>
      </c>
    </row>
    <row r="9" spans="1:3" s="53" customFormat="1" x14ac:dyDescent="0.2">
      <c r="A9" s="50"/>
      <c r="B9" s="51"/>
      <c r="C9" s="53" t="s">
        <v>21</v>
      </c>
    </row>
    <row r="10" spans="1:3" s="53" customFormat="1" x14ac:dyDescent="0.2">
      <c r="A10" s="50"/>
      <c r="B10" s="51"/>
      <c r="C10" s="9" t="s">
        <v>19</v>
      </c>
    </row>
    <row r="11" spans="1:3" s="53" customFormat="1" x14ac:dyDescent="0.2">
      <c r="A11" s="50"/>
      <c r="B11" s="51"/>
      <c r="C11" s="9" t="s">
        <v>20</v>
      </c>
    </row>
    <row r="12" spans="1:3" s="10" customFormat="1" x14ac:dyDescent="0.2">
      <c r="A12" s="7"/>
      <c r="B12" s="8"/>
      <c r="C12" s="20" t="s">
        <v>22</v>
      </c>
    </row>
    <row r="13" spans="1:3" s="10" customFormat="1" x14ac:dyDescent="0.2">
      <c r="A13" s="7"/>
      <c r="B13" s="8"/>
      <c r="C13" s="20" t="s">
        <v>24</v>
      </c>
    </row>
    <row r="14" spans="1:3" s="10" customFormat="1" x14ac:dyDescent="0.2">
      <c r="A14" s="7"/>
      <c r="B14" s="8"/>
      <c r="C14" s="20" t="s">
        <v>25</v>
      </c>
    </row>
    <row r="15" spans="1:3" s="10" customFormat="1" x14ac:dyDescent="0.2">
      <c r="A15" s="7"/>
      <c r="B15" s="8"/>
      <c r="C15" s="20" t="s">
        <v>26</v>
      </c>
    </row>
    <row r="16" spans="1:3" s="10" customFormat="1" x14ac:dyDescent="0.2">
      <c r="A16" s="7"/>
      <c r="B16" s="8"/>
      <c r="C16" s="10" t="s">
        <v>27</v>
      </c>
    </row>
    <row r="17" spans="1:3" s="10" customFormat="1" x14ac:dyDescent="0.2">
      <c r="A17" s="7"/>
      <c r="B17" s="8"/>
      <c r="C17" s="10" t="s">
        <v>28</v>
      </c>
    </row>
    <row r="18" spans="1:3" s="10" customFormat="1" x14ac:dyDescent="0.2">
      <c r="A18" s="7"/>
      <c r="B18" s="8"/>
      <c r="C18" s="10" t="s">
        <v>34</v>
      </c>
    </row>
    <row r="19" spans="1:3" s="10" customFormat="1" x14ac:dyDescent="0.2">
      <c r="A19" s="7" t="s">
        <v>46</v>
      </c>
      <c r="B19" s="8">
        <v>42648</v>
      </c>
      <c r="C19" s="9" t="s">
        <v>41</v>
      </c>
    </row>
    <row r="20" spans="1:3" s="10" customFormat="1" x14ac:dyDescent="0.2">
      <c r="A20" s="7"/>
      <c r="B20" s="8"/>
      <c r="C20" s="9" t="s">
        <v>42</v>
      </c>
    </row>
    <row r="21" spans="1:3" x14ac:dyDescent="0.2">
      <c r="A21" s="7"/>
      <c r="B21" s="8"/>
      <c r="C21" s="63" t="s">
        <v>43</v>
      </c>
    </row>
    <row r="22" spans="1:3" s="10" customFormat="1" x14ac:dyDescent="0.2">
      <c r="A22" s="7"/>
      <c r="B22" s="8"/>
      <c r="C22" s="64" t="s">
        <v>44</v>
      </c>
    </row>
    <row r="23" spans="1:3" ht="18.75" customHeight="1" x14ac:dyDescent="0.2">
      <c r="A23" s="11" t="s">
        <v>47</v>
      </c>
      <c r="B23" s="12">
        <v>42732</v>
      </c>
      <c r="C23" s="13" t="s">
        <v>49</v>
      </c>
    </row>
    <row r="24" spans="1:3" x14ac:dyDescent="0.2">
      <c r="A24" s="11" t="s">
        <v>50</v>
      </c>
      <c r="B24" s="12">
        <v>43068</v>
      </c>
      <c r="C24" s="13" t="s">
        <v>51</v>
      </c>
    </row>
    <row r="25" spans="1:3" x14ac:dyDescent="0.2">
      <c r="C25" s="55" t="s">
        <v>52</v>
      </c>
    </row>
    <row r="26" spans="1:3" x14ac:dyDescent="0.2">
      <c r="C26" s="13" t="s">
        <v>53</v>
      </c>
    </row>
    <row r="27" spans="1:3" x14ac:dyDescent="0.2">
      <c r="C27" s="13" t="s">
        <v>54</v>
      </c>
    </row>
    <row r="28" spans="1:3" x14ac:dyDescent="0.2">
      <c r="B28" s="12">
        <v>43080</v>
      </c>
      <c r="C28" s="13" t="s">
        <v>65</v>
      </c>
    </row>
    <row r="29" spans="1:3" ht="18.75" customHeight="1" x14ac:dyDescent="0.2">
      <c r="A29" s="11" t="s">
        <v>58</v>
      </c>
      <c r="B29" s="12">
        <v>43424</v>
      </c>
      <c r="C29" s="13" t="s">
        <v>59</v>
      </c>
    </row>
    <row r="30" spans="1:3" ht="25.5" x14ac:dyDescent="0.2">
      <c r="C30" s="68" t="s">
        <v>61</v>
      </c>
    </row>
    <row r="31" spans="1:3" x14ac:dyDescent="0.2">
      <c r="C31" s="13" t="s">
        <v>63</v>
      </c>
    </row>
    <row r="32" spans="1:3" x14ac:dyDescent="0.2">
      <c r="C32" s="13" t="s">
        <v>64</v>
      </c>
    </row>
    <row r="33" spans="1:3" x14ac:dyDescent="0.2">
      <c r="C33" s="13" t="s">
        <v>62</v>
      </c>
    </row>
    <row r="34" spans="1:3" ht="25.5" x14ac:dyDescent="0.2">
      <c r="C34" s="68" t="s">
        <v>66</v>
      </c>
    </row>
    <row r="35" spans="1:3" x14ac:dyDescent="0.2">
      <c r="C35" s="13" t="s">
        <v>67</v>
      </c>
    </row>
    <row r="36" spans="1:3" ht="25.5" x14ac:dyDescent="0.2">
      <c r="C36" s="68" t="s">
        <v>69</v>
      </c>
    </row>
    <row r="37" spans="1:3" ht="38.25" x14ac:dyDescent="0.2">
      <c r="A37" s="7" t="s">
        <v>77</v>
      </c>
      <c r="B37" s="8">
        <v>43436</v>
      </c>
      <c r="C37" s="68" t="s">
        <v>83</v>
      </c>
    </row>
    <row r="38" spans="1:3" x14ac:dyDescent="0.2">
      <c r="C38" s="68" t="s">
        <v>78</v>
      </c>
    </row>
    <row r="39" spans="1:3" x14ac:dyDescent="0.2">
      <c r="C39" s="68" t="s">
        <v>79</v>
      </c>
    </row>
    <row r="40" spans="1:3" x14ac:dyDescent="0.2">
      <c r="C40" s="68" t="s">
        <v>80</v>
      </c>
    </row>
    <row r="41" spans="1:3" x14ac:dyDescent="0.2">
      <c r="C41" s="68" t="s">
        <v>81</v>
      </c>
    </row>
    <row r="42" spans="1:3" x14ac:dyDescent="0.2">
      <c r="C42" s="68" t="s">
        <v>82</v>
      </c>
    </row>
    <row r="43" spans="1:3" x14ac:dyDescent="0.2">
      <c r="C43" s="68" t="s">
        <v>84</v>
      </c>
    </row>
    <row r="44" spans="1:3" ht="25.5" x14ac:dyDescent="0.2">
      <c r="C44" s="68" t="s">
        <v>85</v>
      </c>
    </row>
    <row r="45" spans="1:3" x14ac:dyDescent="0.2">
      <c r="C45" s="85" t="s">
        <v>87</v>
      </c>
    </row>
    <row r="46" spans="1:3" x14ac:dyDescent="0.2">
      <c r="C46" s="68" t="s">
        <v>86</v>
      </c>
    </row>
    <row r="47" spans="1:3" x14ac:dyDescent="0.2">
      <c r="A47" s="11" t="s">
        <v>88</v>
      </c>
      <c r="B47" s="12">
        <v>43812</v>
      </c>
      <c r="C47" s="68" t="s">
        <v>89</v>
      </c>
    </row>
    <row r="48" spans="1:3" x14ac:dyDescent="0.2">
      <c r="C48" s="68" t="s">
        <v>90</v>
      </c>
    </row>
    <row r="49" spans="1:3" x14ac:dyDescent="0.2">
      <c r="A49" s="11" t="s">
        <v>91</v>
      </c>
      <c r="B49" s="12">
        <v>43840</v>
      </c>
      <c r="C49" s="68" t="s">
        <v>92</v>
      </c>
    </row>
    <row r="50" spans="1:3" x14ac:dyDescent="0.2">
      <c r="A50" s="11" t="s">
        <v>93</v>
      </c>
      <c r="B50" s="12">
        <v>44193</v>
      </c>
      <c r="C50" s="68" t="s">
        <v>94</v>
      </c>
    </row>
    <row r="51" spans="1:3" x14ac:dyDescent="0.2">
      <c r="C51" s="68" t="s">
        <v>96</v>
      </c>
    </row>
    <row r="52" spans="1:3" x14ac:dyDescent="0.2">
      <c r="C52" s="68" t="s">
        <v>95</v>
      </c>
    </row>
    <row r="53" spans="1:3" x14ac:dyDescent="0.2">
      <c r="A53" s="11" t="s">
        <v>97</v>
      </c>
      <c r="B53" s="12">
        <v>44223</v>
      </c>
      <c r="C53" s="68" t="s">
        <v>98</v>
      </c>
    </row>
    <row r="54" spans="1:3" ht="38.25" x14ac:dyDescent="0.2">
      <c r="A54" s="7" t="s">
        <v>99</v>
      </c>
      <c r="B54" s="8">
        <v>44407</v>
      </c>
      <c r="C54" s="68" t="s">
        <v>101</v>
      </c>
    </row>
    <row r="55" spans="1:3" x14ac:dyDescent="0.2">
      <c r="C55" s="13" t="s">
        <v>100</v>
      </c>
    </row>
    <row r="56" spans="1:3" x14ac:dyDescent="0.2">
      <c r="A56" s="11" t="s">
        <v>102</v>
      </c>
      <c r="B56" s="12">
        <v>44546</v>
      </c>
      <c r="C56" s="68" t="s">
        <v>103</v>
      </c>
    </row>
    <row r="57" spans="1:3" x14ac:dyDescent="0.2">
      <c r="C57" s="68" t="s">
        <v>104</v>
      </c>
    </row>
    <row r="58" spans="1:3" x14ac:dyDescent="0.2">
      <c r="A58" s="11" t="s">
        <v>105</v>
      </c>
      <c r="B58" s="12">
        <v>44915</v>
      </c>
      <c r="C58" s="13" t="s">
        <v>108</v>
      </c>
    </row>
    <row r="59" spans="1:3" x14ac:dyDescent="0.2">
      <c r="C59" s="68" t="s">
        <v>106</v>
      </c>
    </row>
    <row r="60" spans="1:3" x14ac:dyDescent="0.2">
      <c r="C60" s="68" t="s">
        <v>107</v>
      </c>
    </row>
    <row r="61" spans="1:3" x14ac:dyDescent="0.2">
      <c r="A61" s="11" t="s">
        <v>109</v>
      </c>
      <c r="B61" s="12">
        <v>45257</v>
      </c>
      <c r="C61" s="68" t="s">
        <v>110</v>
      </c>
    </row>
    <row r="62" spans="1:3" x14ac:dyDescent="0.2">
      <c r="C62" s="68" t="s">
        <v>111</v>
      </c>
    </row>
    <row r="63" spans="1:3" x14ac:dyDescent="0.2">
      <c r="A63" s="11" t="s">
        <v>112</v>
      </c>
      <c r="B63" s="12">
        <v>45624</v>
      </c>
      <c r="C63" s="68" t="s">
        <v>113</v>
      </c>
    </row>
    <row r="64" spans="1:3" x14ac:dyDescent="0.2">
      <c r="C64" s="68" t="s">
        <v>114</v>
      </c>
    </row>
    <row r="65" spans="1:3" x14ac:dyDescent="0.2">
      <c r="C65" s="68" t="s">
        <v>116</v>
      </c>
    </row>
    <row r="66" spans="1:3" x14ac:dyDescent="0.2">
      <c r="C66" s="68" t="s">
        <v>117</v>
      </c>
    </row>
    <row r="67" spans="1:3" x14ac:dyDescent="0.2">
      <c r="C67" s="68" t="s">
        <v>119</v>
      </c>
    </row>
    <row r="68" spans="1:3" x14ac:dyDescent="0.2">
      <c r="C68" s="68" t="s">
        <v>122</v>
      </c>
    </row>
    <row r="69" spans="1:3" x14ac:dyDescent="0.2">
      <c r="C69" s="68" t="s">
        <v>120</v>
      </c>
    </row>
    <row r="70" spans="1:3" x14ac:dyDescent="0.2">
      <c r="C70" s="68" t="s">
        <v>121</v>
      </c>
    </row>
    <row r="71" spans="1:3" x14ac:dyDescent="0.2">
      <c r="C71" s="68" t="s">
        <v>118</v>
      </c>
    </row>
    <row r="72" spans="1:3" x14ac:dyDescent="0.2">
      <c r="C72" s="68" t="s">
        <v>123</v>
      </c>
    </row>
    <row r="73" spans="1:3" x14ac:dyDescent="0.2">
      <c r="C73" s="68" t="s">
        <v>124</v>
      </c>
    </row>
    <row r="74" spans="1:3" ht="25.5" x14ac:dyDescent="0.2">
      <c r="C74" s="68" t="s">
        <v>125</v>
      </c>
    </row>
    <row r="75" spans="1:3" ht="25.5" x14ac:dyDescent="0.2">
      <c r="B75" s="8">
        <v>45661</v>
      </c>
      <c r="C75" s="68" t="s">
        <v>130</v>
      </c>
    </row>
    <row r="76" spans="1:3" x14ac:dyDescent="0.2">
      <c r="B76" s="12">
        <v>45679</v>
      </c>
      <c r="C76" s="13" t="s">
        <v>131</v>
      </c>
    </row>
    <row r="77" spans="1:3" x14ac:dyDescent="0.2">
      <c r="A77" s="11" t="s">
        <v>136</v>
      </c>
      <c r="B77" s="12">
        <v>45910</v>
      </c>
      <c r="C77" s="106" t="s">
        <v>137</v>
      </c>
    </row>
    <row r="78" spans="1:3" x14ac:dyDescent="0.2">
      <c r="C78" s="13" t="s">
        <v>138</v>
      </c>
    </row>
    <row r="79" spans="1:3" x14ac:dyDescent="0.2">
      <c r="C79" s="107" t="s">
        <v>139</v>
      </c>
    </row>
    <row r="80" spans="1:3" x14ac:dyDescent="0.2">
      <c r="C80" s="13" t="s">
        <v>140</v>
      </c>
    </row>
    <row r="81" spans="2:3" x14ac:dyDescent="0.2">
      <c r="C81" s="13" t="s">
        <v>141</v>
      </c>
    </row>
    <row r="82" spans="2:3" x14ac:dyDescent="0.2">
      <c r="C82" s="13" t="s">
        <v>142</v>
      </c>
    </row>
    <row r="83" spans="2:3" x14ac:dyDescent="0.2">
      <c r="C83" s="68" t="s">
        <v>143</v>
      </c>
    </row>
    <row r="84" spans="2:3" x14ac:dyDescent="0.2">
      <c r="B84" s="12">
        <v>45988</v>
      </c>
      <c r="C84" s="13" t="s">
        <v>144</v>
      </c>
    </row>
    <row r="85" spans="2:3" x14ac:dyDescent="0.2">
      <c r="C85" s="68" t="s">
        <v>145</v>
      </c>
    </row>
  </sheetData>
  <sheetProtection algorithmName="SHA-512" hashValue="W6oOJpMWrb+4jZX4tgKVxmGQ8MC3aYm7xRBV/2IR3zwUse+lGG3njWTKRHEpL1lb9dVvd7BNwsJYdKNujWykXg==" saltValue="OH1xzdPND5FdjpCYI5O4lw==" spinCount="100000" sheet="1" objects="1" scenarios="1" selectLockedCells="1"/>
  <pageMargins left="0.70866141732283472" right="0.70866141732283472" top="0.78740157480314965" bottom="0.78740157480314965" header="0.31496062992125984" footer="0.31496062992125984"/>
  <pageSetup paperSize="9" orientation="landscape" r:id="rId1"/>
  <headerFooter>
    <oddHeader>&amp;C&amp;"Calibri,Fett"&amp;14Dokumentation Buchungsblatt allgemein</oddHeader>
    <oddFooter>&amp;L&amp;"Calibri,Standard"&amp;7Stand: &amp;D&amp;C&amp;"Calibri,Standard"&amp;7Seite &amp;P von &amp;N&amp;R&amp;"Calibri,Standard"&amp;7Datei: &amp;F</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8">
    <pageSetUpPr fitToPage="1"/>
  </sheetPr>
  <dimension ref="A1:Q31"/>
  <sheetViews>
    <sheetView showGridLines="0" zoomScaleNormal="100" workbookViewId="0">
      <selection activeCell="A17" sqref="A17"/>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35" t="str">
        <f>IF(Januar!L2&lt;&gt;"",Januar!I1,"")</f>
        <v/>
      </c>
      <c r="J1" s="135"/>
    </row>
    <row r="2" spans="1:14" ht="12.75" customHeight="1" x14ac:dyDescent="0.2">
      <c r="C2" s="124" t="s">
        <v>9</v>
      </c>
      <c r="D2" s="124"/>
      <c r="E2" s="124"/>
      <c r="F2" s="124"/>
      <c r="H2" s="22"/>
      <c r="I2" s="135"/>
      <c r="J2" s="135"/>
      <c r="L2" s="142"/>
      <c r="M2" s="131"/>
      <c r="N2" s="131"/>
    </row>
    <row r="3" spans="1:14" ht="12.75" customHeight="1" x14ac:dyDescent="0.2">
      <c r="C3" s="124"/>
      <c r="D3" s="124"/>
      <c r="E3" s="124"/>
      <c r="F3" s="124"/>
      <c r="G3" s="22"/>
      <c r="H3" s="22"/>
      <c r="I3" s="22"/>
      <c r="J3" s="133" t="str">
        <f>IF(Januar!L2&lt;&gt;"",Januar!J3,"")</f>
        <v/>
      </c>
      <c r="L3" s="142"/>
      <c r="M3" s="131"/>
      <c r="N3" s="131"/>
    </row>
    <row r="4" spans="1:14" ht="12.75" customHeight="1" x14ac:dyDescent="0.2">
      <c r="C4" s="124"/>
      <c r="D4" s="124"/>
      <c r="E4" s="124"/>
      <c r="F4" s="124"/>
      <c r="G4" s="22"/>
      <c r="H4" s="22"/>
      <c r="I4" s="22"/>
      <c r="J4" s="133"/>
      <c r="L4" s="142"/>
      <c r="M4" s="131"/>
      <c r="N4" s="131"/>
    </row>
    <row r="5" spans="1:14" ht="21.75" customHeight="1" x14ac:dyDescent="0.2">
      <c r="E5" s="61"/>
      <c r="F5" s="134" t="str">
        <f>IF(Januar!L2&lt;&gt;"",Januar!F5,"")</f>
        <v/>
      </c>
      <c r="G5" s="134"/>
      <c r="H5" s="134"/>
      <c r="I5" s="134"/>
      <c r="J5" s="134"/>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87">
        <f>EOMONTH(Januar!J8,6)</f>
        <v>46234</v>
      </c>
    </row>
    <row r="9" spans="1:14" s="33" customFormat="1" ht="30" customHeight="1" x14ac:dyDescent="0.2">
      <c r="A9" s="34"/>
      <c r="B9" s="34"/>
      <c r="C9" s="122"/>
      <c r="D9" s="122"/>
      <c r="E9" s="122"/>
      <c r="F9" s="122"/>
      <c r="G9" s="122"/>
      <c r="H9" s="122"/>
      <c r="I9" s="122"/>
      <c r="J9" s="35"/>
    </row>
    <row r="10" spans="1:14" s="30" customFormat="1" ht="30" customHeight="1" x14ac:dyDescent="0.2">
      <c r="A10" s="36"/>
      <c r="B10" s="36"/>
      <c r="C10" s="122" t="s">
        <v>133</v>
      </c>
      <c r="D10" s="122"/>
      <c r="E10" s="122"/>
      <c r="F10" s="122"/>
      <c r="G10" s="122"/>
      <c r="H10" s="122"/>
      <c r="I10" s="122"/>
      <c r="J10" s="35"/>
      <c r="L10" s="105" t="s">
        <v>135</v>
      </c>
    </row>
    <row r="11" spans="1:14" s="30" customFormat="1" ht="30" customHeight="1" x14ac:dyDescent="0.2">
      <c r="A11" s="36" t="s">
        <v>2</v>
      </c>
      <c r="B11" s="79" t="str">
        <f>IF(Januar!$C$11&lt;&gt;"",Januar!$L$11,Januar!$B$11)</f>
        <v/>
      </c>
      <c r="C11" s="56"/>
      <c r="D11" s="56"/>
      <c r="E11" s="72"/>
      <c r="F11" s="72"/>
      <c r="G11" s="72"/>
      <c r="H11" s="72"/>
      <c r="I11" s="94"/>
      <c r="J11" s="35"/>
    </row>
    <row r="12" spans="1:14" s="30" customFormat="1" ht="25.5" customHeight="1" x14ac:dyDescent="0.25">
      <c r="A12" s="83" t="s">
        <v>1</v>
      </c>
      <c r="B12" s="79" t="str">
        <f>IF(Januar!$C$12&lt;&gt;"",Januar!$L$12,Januar!$B$12)</f>
        <v/>
      </c>
      <c r="C12" s="70"/>
      <c r="D12" s="70"/>
      <c r="E12" s="70"/>
      <c r="F12" s="70"/>
      <c r="G12" s="70"/>
      <c r="H12" s="71"/>
      <c r="I12" s="71"/>
      <c r="J12" s="38"/>
      <c r="K12" s="39"/>
    </row>
    <row r="13" spans="1:14" s="30" customFormat="1" ht="4.5" customHeight="1" x14ac:dyDescent="0.2">
      <c r="A13" s="40"/>
      <c r="B13" s="40"/>
      <c r="C13" s="41"/>
      <c r="D13" s="41"/>
      <c r="E13" s="42"/>
      <c r="F13" s="42"/>
      <c r="G13" s="42"/>
      <c r="H13" s="42"/>
      <c r="I13" s="93"/>
      <c r="J13" s="38"/>
      <c r="K13" s="39"/>
    </row>
    <row r="14" spans="1:14" s="30" customFormat="1" ht="14.25" customHeight="1" x14ac:dyDescent="0.2">
      <c r="A14" s="36"/>
      <c r="B14" s="36"/>
      <c r="C14" s="43"/>
      <c r="D14" s="43"/>
      <c r="E14" s="43"/>
      <c r="F14" s="43"/>
      <c r="G14" s="43"/>
      <c r="H14" s="43"/>
      <c r="I14" s="43"/>
      <c r="J14" s="35"/>
    </row>
    <row r="15" spans="1:14" s="30" customFormat="1" ht="40.5" customHeight="1" x14ac:dyDescent="0.2">
      <c r="A15" s="62" t="s">
        <v>40</v>
      </c>
      <c r="B15" s="62"/>
      <c r="C15" s="45"/>
      <c r="D15" s="45"/>
      <c r="E15" s="45"/>
      <c r="F15" s="45"/>
      <c r="G15" s="45"/>
      <c r="H15" s="45"/>
      <c r="I15" s="45"/>
      <c r="J15" s="45"/>
    </row>
    <row r="16" spans="1:14" s="47" customFormat="1" ht="25.5" customHeight="1" x14ac:dyDescent="0.2">
      <c r="A16" s="46" t="s">
        <v>0</v>
      </c>
      <c r="B16" s="128" t="s">
        <v>3</v>
      </c>
      <c r="C16" s="129"/>
      <c r="D16" s="130" t="s">
        <v>115</v>
      </c>
      <c r="E16" s="129"/>
      <c r="F16" s="57" t="s">
        <v>38</v>
      </c>
      <c r="G16" s="125" t="s">
        <v>36</v>
      </c>
      <c r="H16" s="126"/>
      <c r="I16" s="56" t="s">
        <v>37</v>
      </c>
      <c r="K16" s="30"/>
      <c r="N16" s="48"/>
    </row>
    <row r="17" spans="1:17" s="47" customFormat="1" ht="25.5" customHeight="1" x14ac:dyDescent="0.2">
      <c r="A17" s="23"/>
      <c r="B17" s="140" t="s">
        <v>183</v>
      </c>
      <c r="C17" s="141"/>
      <c r="D17" s="118" t="str">
        <f>IF(A17&lt;&gt;"","361100","")</f>
        <v/>
      </c>
      <c r="E17" s="119"/>
      <c r="F17" s="95" t="str">
        <f>IF(B17&lt;&gt;"",MID(B17,4,2),"")</f>
        <v>18</v>
      </c>
      <c r="G17" s="136"/>
      <c r="H17" s="137"/>
      <c r="I17" s="112" t="s">
        <v>184</v>
      </c>
      <c r="J17" s="113"/>
      <c r="N17" s="49"/>
      <c r="O17" s="49"/>
      <c r="P17" s="49"/>
      <c r="Q17" s="49"/>
    </row>
    <row r="18" spans="1:17" s="47" customFormat="1" ht="25.5" customHeight="1" x14ac:dyDescent="0.2">
      <c r="A18" s="69"/>
      <c r="B18" s="140"/>
      <c r="C18" s="141"/>
      <c r="D18" s="118" t="str">
        <f t="shared" ref="D18:D25" si="0">IF(A18&lt;&gt;"","361100","")</f>
        <v/>
      </c>
      <c r="E18" s="119"/>
      <c r="F18" s="95" t="str">
        <f t="shared" ref="F18:F25" si="1">IF(B18&lt;&gt;"",MID(B18,4,2),"")</f>
        <v/>
      </c>
      <c r="G18" s="114"/>
      <c r="H18" s="115"/>
      <c r="I18" s="112"/>
      <c r="J18" s="113"/>
      <c r="N18" s="49"/>
      <c r="O18" s="49"/>
      <c r="P18" s="49"/>
      <c r="Q18" s="49"/>
    </row>
    <row r="19" spans="1:17" s="47" customFormat="1" ht="25.5" customHeight="1" x14ac:dyDescent="0.2">
      <c r="A19" s="69"/>
      <c r="B19" s="140"/>
      <c r="C19" s="141"/>
      <c r="D19" s="118" t="str">
        <f t="shared" si="0"/>
        <v/>
      </c>
      <c r="E19" s="119"/>
      <c r="F19" s="95" t="str">
        <f t="shared" si="1"/>
        <v/>
      </c>
      <c r="G19" s="114"/>
      <c r="H19" s="115"/>
      <c r="I19" s="112"/>
      <c r="J19" s="113"/>
      <c r="N19" s="49"/>
      <c r="O19" s="49"/>
      <c r="P19" s="49"/>
      <c r="Q19" s="49"/>
    </row>
    <row r="20" spans="1:17" s="47" customFormat="1" ht="25.5" customHeight="1" x14ac:dyDescent="0.2">
      <c r="A20" s="69"/>
      <c r="B20" s="140"/>
      <c r="C20" s="141"/>
      <c r="D20" s="118" t="str">
        <f t="shared" si="0"/>
        <v/>
      </c>
      <c r="E20" s="119"/>
      <c r="F20" s="95" t="str">
        <f t="shared" si="1"/>
        <v/>
      </c>
      <c r="G20" s="114"/>
      <c r="H20" s="115"/>
      <c r="I20" s="112"/>
      <c r="J20" s="113"/>
      <c r="N20" s="49"/>
      <c r="O20" s="49"/>
      <c r="P20" s="49"/>
      <c r="Q20" s="49"/>
    </row>
    <row r="21" spans="1:17" s="47" customFormat="1" ht="25.5" customHeight="1" x14ac:dyDescent="0.2">
      <c r="A21" s="69"/>
      <c r="B21" s="116"/>
      <c r="C21" s="117"/>
      <c r="D21" s="118" t="str">
        <f t="shared" si="0"/>
        <v/>
      </c>
      <c r="E21" s="119"/>
      <c r="F21" s="95" t="str">
        <f t="shared" si="1"/>
        <v/>
      </c>
      <c r="G21" s="114"/>
      <c r="H21" s="115"/>
      <c r="I21" s="112"/>
      <c r="J21" s="113"/>
      <c r="K21" s="30"/>
    </row>
    <row r="22" spans="1:17" s="47" customFormat="1" ht="25.5" customHeight="1" x14ac:dyDescent="0.2">
      <c r="A22" s="69"/>
      <c r="B22" s="116"/>
      <c r="C22" s="117"/>
      <c r="D22" s="118" t="str">
        <f t="shared" si="0"/>
        <v/>
      </c>
      <c r="E22" s="119"/>
      <c r="F22" s="95" t="str">
        <f t="shared" si="1"/>
        <v/>
      </c>
      <c r="G22" s="114"/>
      <c r="H22" s="115"/>
      <c r="I22" s="112"/>
      <c r="J22" s="113"/>
    </row>
    <row r="23" spans="1:17" s="47" customFormat="1" ht="25.5" customHeight="1" x14ac:dyDescent="0.2">
      <c r="A23" s="69"/>
      <c r="B23" s="116"/>
      <c r="C23" s="117"/>
      <c r="D23" s="118" t="str">
        <f t="shared" si="0"/>
        <v/>
      </c>
      <c r="E23" s="119"/>
      <c r="F23" s="95" t="str">
        <f t="shared" si="1"/>
        <v/>
      </c>
      <c r="G23" s="114"/>
      <c r="H23" s="115"/>
      <c r="I23" s="112"/>
      <c r="J23" s="113"/>
    </row>
    <row r="24" spans="1:17" s="47" customFormat="1" ht="25.5" customHeight="1" x14ac:dyDescent="0.2">
      <c r="A24" s="69"/>
      <c r="B24" s="116"/>
      <c r="C24" s="117"/>
      <c r="D24" s="118" t="str">
        <f t="shared" si="0"/>
        <v/>
      </c>
      <c r="E24" s="119"/>
      <c r="F24" s="95" t="str">
        <f t="shared" si="1"/>
        <v/>
      </c>
      <c r="G24" s="114"/>
      <c r="H24" s="115"/>
      <c r="I24" s="112"/>
      <c r="J24" s="113"/>
    </row>
    <row r="25" spans="1:17" s="47" customFormat="1" ht="25.5" customHeight="1" x14ac:dyDescent="0.2">
      <c r="A25" s="69"/>
      <c r="B25" s="116"/>
      <c r="C25" s="117"/>
      <c r="D25" s="118" t="str">
        <f t="shared" si="0"/>
        <v/>
      </c>
      <c r="E25" s="119"/>
      <c r="F25" s="95" t="str">
        <f t="shared" si="1"/>
        <v/>
      </c>
      <c r="G25" s="114"/>
      <c r="H25" s="115"/>
      <c r="I25" s="112"/>
      <c r="J25" s="113"/>
    </row>
    <row r="26" spans="1:17" s="47" customFormat="1" ht="20.25" customHeight="1" x14ac:dyDescent="0.2">
      <c r="A26" s="24" t="str">
        <f>IF(SUM(A17:A25)&lt;&gt;0,SUM(A17:A25),"")</f>
        <v/>
      </c>
      <c r="B26" s="24"/>
      <c r="C26" s="144" t="str">
        <f>IF(A26="","","Gesamtbetrag")</f>
        <v/>
      </c>
      <c r="D26" s="144"/>
      <c r="E26" s="144"/>
      <c r="F26" s="96"/>
      <c r="G26" s="25"/>
      <c r="H26" s="26"/>
      <c r="I26" s="26"/>
      <c r="J26" s="26"/>
    </row>
    <row r="27" spans="1:17" s="47" customFormat="1" ht="20.25" customHeight="1" x14ac:dyDescent="0.2">
      <c r="A27" s="24"/>
      <c r="B27" s="24"/>
      <c r="C27" s="58"/>
      <c r="D27" s="58"/>
      <c r="E27" s="58"/>
      <c r="F27" s="38"/>
      <c r="G27" s="38"/>
      <c r="H27" s="59"/>
      <c r="I27" s="59"/>
      <c r="J27" s="59"/>
    </row>
    <row r="28" spans="1:17" s="47" customFormat="1" ht="94.5" customHeight="1" x14ac:dyDescent="0.2">
      <c r="A28" s="111" t="s">
        <v>60</v>
      </c>
      <c r="B28" s="111"/>
      <c r="C28" s="111"/>
      <c r="D28" s="111"/>
      <c r="E28" s="111"/>
      <c r="F28" s="111"/>
      <c r="G28" s="111"/>
      <c r="H28" s="111"/>
      <c r="I28" s="111"/>
      <c r="J28" s="111"/>
    </row>
    <row r="29" spans="1:17" s="47" customFormat="1" ht="20.25" customHeight="1" x14ac:dyDescent="0.2">
      <c r="A29" s="24"/>
      <c r="B29" s="24"/>
      <c r="C29" s="58"/>
      <c r="D29" s="58"/>
      <c r="E29" s="58"/>
      <c r="F29" s="38"/>
      <c r="G29" s="38"/>
      <c r="H29" s="59"/>
      <c r="I29" s="59"/>
      <c r="J29" s="59"/>
    </row>
    <row r="30" spans="1:17" s="30" customFormat="1" ht="37.5" customHeight="1" x14ac:dyDescent="0.2">
      <c r="A30" s="138"/>
      <c r="B30" s="138"/>
      <c r="C30" s="138"/>
      <c r="G30" s="109"/>
      <c r="H30" s="109"/>
      <c r="I30" s="109"/>
      <c r="J30" s="109"/>
    </row>
    <row r="31" spans="1:17" s="30" customFormat="1" ht="17.25" customHeight="1" x14ac:dyDescent="0.2">
      <c r="A31" s="139" t="s">
        <v>55</v>
      </c>
      <c r="B31" s="139"/>
      <c r="C31" s="139"/>
      <c r="G31" s="110" t="s">
        <v>56</v>
      </c>
      <c r="H31" s="110"/>
      <c r="I31" s="110"/>
      <c r="J31" s="110"/>
    </row>
  </sheetData>
  <sheetProtection algorithmName="SHA-512" hashValue="zO3o4anHVZKt+m4Wjq172CAQu/TiCtk4zmctDXvRgbnr9vI6U7bdIfby6EXhGdfmLbIJMEWL37FhNsAcdBMVSg==" saltValue="m5JTXv0TctNifORCPmEzbw==" spinCount="100000" sheet="1" objects="1" scenarios="1" selectLockedCells="1"/>
  <mergeCells count="53">
    <mergeCell ref="C26:E26"/>
    <mergeCell ref="A28:J28"/>
    <mergeCell ref="G30:J30"/>
    <mergeCell ref="G31:J31"/>
    <mergeCell ref="A30:C30"/>
    <mergeCell ref="A31:C31"/>
    <mergeCell ref="G24:H24"/>
    <mergeCell ref="I24:J24"/>
    <mergeCell ref="G25:H25"/>
    <mergeCell ref="I25:J25"/>
    <mergeCell ref="B24:C24"/>
    <mergeCell ref="B25:C25"/>
    <mergeCell ref="D24:E24"/>
    <mergeCell ref="D25:E25"/>
    <mergeCell ref="G22:H22"/>
    <mergeCell ref="I22:J22"/>
    <mergeCell ref="G23:H23"/>
    <mergeCell ref="I23:J23"/>
    <mergeCell ref="B22:C22"/>
    <mergeCell ref="B23:C23"/>
    <mergeCell ref="D22:E22"/>
    <mergeCell ref="D23:E23"/>
    <mergeCell ref="G20:H20"/>
    <mergeCell ref="I20:J20"/>
    <mergeCell ref="G21:H21"/>
    <mergeCell ref="I21:J21"/>
    <mergeCell ref="B20:C20"/>
    <mergeCell ref="B21:C21"/>
    <mergeCell ref="D20:E20"/>
    <mergeCell ref="D21:E21"/>
    <mergeCell ref="G18:H18"/>
    <mergeCell ref="I18:J18"/>
    <mergeCell ref="G19:H19"/>
    <mergeCell ref="I19:J19"/>
    <mergeCell ref="B18:C18"/>
    <mergeCell ref="B19:C19"/>
    <mergeCell ref="D18:E18"/>
    <mergeCell ref="D19:E19"/>
    <mergeCell ref="L2:L4"/>
    <mergeCell ref="M2:N4"/>
    <mergeCell ref="J3:J4"/>
    <mergeCell ref="F5:J5"/>
    <mergeCell ref="G17:H17"/>
    <mergeCell ref="I17:J17"/>
    <mergeCell ref="I1:J2"/>
    <mergeCell ref="C2:F4"/>
    <mergeCell ref="C9:I9"/>
    <mergeCell ref="C10:I10"/>
    <mergeCell ref="G16:H16"/>
    <mergeCell ref="B16:C16"/>
    <mergeCell ref="B17:C17"/>
    <mergeCell ref="D16:E16"/>
    <mergeCell ref="D17:E17"/>
  </mergeCells>
  <dataValidations count="2">
    <dataValidation type="textLength" operator="equal" allowBlank="1" showInputMessage="1" showErrorMessage="1" errorTitle="Hinweis" error="Die Eingabe in dieser Zelle ist auf vier Zeichen begrenzt. Bitte korrigieren Sie Ihre Eingabe." sqref="C12:G12" xr:uid="{00000000-0002-0000-0900-000000000000}">
      <formula1>4</formula1>
    </dataValidation>
    <dataValidation type="textLength" operator="equal" allowBlank="1" showInputMessage="1" showErrorMessage="1" errorTitle="Hinweis" error="Die Eingabe in dieser Zelle ist auf zwei Zeichen begrenzt. Bitte korrigieren Sie Ihre Eingabe." sqref="H12" xr:uid="{00000000-0002-0000-0900-000001000000}">
      <formula1>2</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6A913703-BFA7-4D7A-AB5E-9460D5C9A4DD}">
            <xm:f>AND(OR(Januar!$B$11&lt;&gt;"",Januar!$L$11&lt;&gt;""))</xm:f>
            <x14:dxf>
              <fill>
                <patternFill patternType="none">
                  <bgColor auto="1"/>
                </patternFill>
              </fill>
              <border>
                <left/>
                <right/>
                <top/>
                <bottom/>
                <vertical/>
                <horizontal/>
              </border>
            </x14:dxf>
          </x14:cfRule>
          <xm:sqref>C11:I11</xm:sqref>
        </x14:conditionalFormatting>
        <x14:conditionalFormatting xmlns:xm="http://schemas.microsoft.com/office/excel/2006/main">
          <x14:cfRule type="expression" priority="1" id="{0B8E5DDA-5A38-43B6-B92E-B81607D54635}">
            <xm:f>AND(OR(Januar!$B$11&lt;&gt;"",Januar!$L$11&lt;&gt;""))</xm:f>
            <x14:dxf>
              <border>
                <left/>
                <right/>
                <top/>
                <bottom/>
                <vertical/>
                <horizontal/>
              </border>
            </x14:dxf>
          </x14:cfRule>
          <xm:sqref>C13:I13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r:uid="{00000000-0002-0000-0900-000002000000}">
          <x14:formula1>
            <xm:f>Variable!$A$2:$A$3</xm:f>
          </x14:formula1>
          <xm:sqref>C10:I10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9">
    <pageSetUpPr fitToPage="1"/>
  </sheetPr>
  <dimension ref="A1:Q31"/>
  <sheetViews>
    <sheetView showGridLines="0" topLeftCell="A9" zoomScaleNormal="100" workbookViewId="0">
      <selection activeCell="A17" sqref="A17"/>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35" t="str">
        <f>IF(Januar!L2&lt;&gt;"",Januar!I1,"")</f>
        <v/>
      </c>
      <c r="J1" s="135"/>
    </row>
    <row r="2" spans="1:14" ht="12.75" customHeight="1" x14ac:dyDescent="0.2">
      <c r="C2" s="124" t="s">
        <v>9</v>
      </c>
      <c r="D2" s="124"/>
      <c r="E2" s="124"/>
      <c r="F2" s="124"/>
      <c r="H2" s="22"/>
      <c r="I2" s="135"/>
      <c r="J2" s="135"/>
      <c r="L2" s="142"/>
      <c r="M2" s="131"/>
      <c r="N2" s="131"/>
    </row>
    <row r="3" spans="1:14" ht="12.75" customHeight="1" x14ac:dyDescent="0.2">
      <c r="C3" s="124"/>
      <c r="D3" s="124"/>
      <c r="E3" s="124"/>
      <c r="F3" s="124"/>
      <c r="G3" s="22"/>
      <c r="H3" s="22"/>
      <c r="I3" s="22"/>
      <c r="J3" s="133" t="str">
        <f>IF(Januar!L2&lt;&gt;"",Januar!J3,"")</f>
        <v/>
      </c>
      <c r="L3" s="142"/>
      <c r="M3" s="131"/>
      <c r="N3" s="131"/>
    </row>
    <row r="4" spans="1:14" ht="12.75" customHeight="1" x14ac:dyDescent="0.2">
      <c r="C4" s="124"/>
      <c r="D4" s="124"/>
      <c r="E4" s="124"/>
      <c r="F4" s="124"/>
      <c r="G4" s="22"/>
      <c r="H4" s="22"/>
      <c r="I4" s="22"/>
      <c r="J4" s="133"/>
      <c r="L4" s="142"/>
      <c r="M4" s="131"/>
      <c r="N4" s="131"/>
    </row>
    <row r="5" spans="1:14" ht="21.75" customHeight="1" x14ac:dyDescent="0.2">
      <c r="E5" s="61"/>
      <c r="F5" s="134" t="str">
        <f>IF(Januar!L2&lt;&gt;"",Januar!F5,"")</f>
        <v/>
      </c>
      <c r="G5" s="134"/>
      <c r="H5" s="134"/>
      <c r="I5" s="134"/>
      <c r="J5" s="134"/>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87">
        <f>EOMONTH(Januar!J8,7)</f>
        <v>46265</v>
      </c>
    </row>
    <row r="9" spans="1:14" s="33" customFormat="1" ht="30" customHeight="1" x14ac:dyDescent="0.2">
      <c r="A9" s="34"/>
      <c r="B9" s="34"/>
      <c r="C9" s="122"/>
      <c r="D9" s="122"/>
      <c r="E9" s="122"/>
      <c r="F9" s="122"/>
      <c r="G9" s="122"/>
      <c r="H9" s="122"/>
      <c r="I9" s="122"/>
      <c r="J9" s="35"/>
    </row>
    <row r="10" spans="1:14" s="30" customFormat="1" ht="30" customHeight="1" x14ac:dyDescent="0.2">
      <c r="A10" s="36"/>
      <c r="B10" s="36"/>
      <c r="C10" s="122" t="s">
        <v>133</v>
      </c>
      <c r="D10" s="122"/>
      <c r="E10" s="122"/>
      <c r="F10" s="122"/>
      <c r="G10" s="122"/>
      <c r="H10" s="122"/>
      <c r="I10" s="122"/>
      <c r="J10" s="35"/>
      <c r="L10" s="105" t="s">
        <v>135</v>
      </c>
    </row>
    <row r="11" spans="1:14" s="30" customFormat="1" ht="30" customHeight="1" x14ac:dyDescent="0.2">
      <c r="A11" s="36" t="s">
        <v>2</v>
      </c>
      <c r="B11" s="79" t="str">
        <f>IF(Januar!$C$11&lt;&gt;"",Januar!$L$11,Januar!$B$11)</f>
        <v/>
      </c>
      <c r="C11" s="56"/>
      <c r="D11" s="56"/>
      <c r="E11" s="72"/>
      <c r="F11" s="72"/>
      <c r="G11" s="72"/>
      <c r="H11" s="72"/>
      <c r="I11" s="94"/>
      <c r="J11" s="35"/>
    </row>
    <row r="12" spans="1:14" s="30" customFormat="1" ht="25.5" customHeight="1" x14ac:dyDescent="0.25">
      <c r="A12" s="83" t="s">
        <v>1</v>
      </c>
      <c r="B12" s="79" t="str">
        <f>IF(Januar!$C$12&lt;&gt;"",Januar!$L$12,Januar!$B$12)</f>
        <v/>
      </c>
      <c r="C12" s="70"/>
      <c r="D12" s="70"/>
      <c r="E12" s="70"/>
      <c r="F12" s="70"/>
      <c r="G12" s="70"/>
      <c r="H12" s="71"/>
      <c r="I12" s="71"/>
      <c r="J12" s="38"/>
      <c r="K12" s="39"/>
    </row>
    <row r="13" spans="1:14" s="30" customFormat="1" ht="4.5" customHeight="1" x14ac:dyDescent="0.2">
      <c r="A13" s="40"/>
      <c r="B13" s="40"/>
      <c r="C13" s="41"/>
      <c r="D13" s="41"/>
      <c r="E13" s="42"/>
      <c r="F13" s="42"/>
      <c r="G13" s="42"/>
      <c r="H13" s="42"/>
      <c r="I13" s="93"/>
      <c r="J13" s="38"/>
      <c r="K13" s="39"/>
    </row>
    <row r="14" spans="1:14" s="30" customFormat="1" ht="14.25" customHeight="1" x14ac:dyDescent="0.2">
      <c r="A14" s="36"/>
      <c r="B14" s="36"/>
      <c r="C14" s="43"/>
      <c r="D14" s="43"/>
      <c r="E14" s="43"/>
      <c r="F14" s="43"/>
      <c r="G14" s="43"/>
      <c r="H14" s="43"/>
      <c r="I14" s="43"/>
      <c r="J14" s="35"/>
    </row>
    <row r="15" spans="1:14" s="30" customFormat="1" ht="40.5" customHeight="1" x14ac:dyDescent="0.2">
      <c r="A15" s="62" t="s">
        <v>40</v>
      </c>
      <c r="B15" s="62"/>
      <c r="C15" s="45"/>
      <c r="D15" s="45"/>
      <c r="E15" s="45"/>
      <c r="F15" s="45"/>
      <c r="G15" s="45"/>
      <c r="H15" s="45"/>
      <c r="I15" s="45"/>
      <c r="J15" s="45"/>
    </row>
    <row r="16" spans="1:14" s="47" customFormat="1" ht="25.5" customHeight="1" x14ac:dyDescent="0.2">
      <c r="A16" s="46" t="s">
        <v>0</v>
      </c>
      <c r="B16" s="128" t="s">
        <v>3</v>
      </c>
      <c r="C16" s="129"/>
      <c r="D16" s="130" t="s">
        <v>115</v>
      </c>
      <c r="E16" s="129"/>
      <c r="F16" s="57" t="s">
        <v>38</v>
      </c>
      <c r="G16" s="125" t="s">
        <v>36</v>
      </c>
      <c r="H16" s="126"/>
      <c r="I16" s="56" t="s">
        <v>37</v>
      </c>
      <c r="K16" s="30"/>
      <c r="N16" s="48"/>
    </row>
    <row r="17" spans="1:17" s="47" customFormat="1" ht="36" customHeight="1" x14ac:dyDescent="0.2">
      <c r="A17" s="23"/>
      <c r="B17" s="140" t="s">
        <v>186</v>
      </c>
      <c r="C17" s="141"/>
      <c r="D17" s="118" t="str">
        <f>IF(A17&lt;&gt;"","361100","")</f>
        <v/>
      </c>
      <c r="E17" s="119"/>
      <c r="F17" s="95" t="str">
        <f>IF(B17&lt;&gt;"",MID(B17,4,2),"")</f>
        <v>19</v>
      </c>
      <c r="G17" s="136"/>
      <c r="H17" s="137"/>
      <c r="I17" s="112" t="s">
        <v>187</v>
      </c>
      <c r="J17" s="113"/>
      <c r="N17" s="49"/>
      <c r="O17" s="49"/>
      <c r="P17" s="49"/>
      <c r="Q17" s="49"/>
    </row>
    <row r="18" spans="1:17" s="47" customFormat="1" ht="36" customHeight="1" x14ac:dyDescent="0.2">
      <c r="A18" s="23"/>
      <c r="B18" s="140" t="s">
        <v>188</v>
      </c>
      <c r="C18" s="141"/>
      <c r="D18" s="118" t="str">
        <f t="shared" ref="D18:D25" si="0">IF(A18&lt;&gt;"","361100","")</f>
        <v/>
      </c>
      <c r="E18" s="119"/>
      <c r="F18" s="95" t="str">
        <f t="shared" ref="F18:F25" si="1">IF(B18&lt;&gt;"",MID(B18,4,2),"")</f>
        <v>20</v>
      </c>
      <c r="G18" s="136"/>
      <c r="H18" s="137"/>
      <c r="I18" s="112" t="s">
        <v>189</v>
      </c>
      <c r="J18" s="113"/>
      <c r="N18" s="49"/>
      <c r="O18" s="49"/>
      <c r="P18" s="49"/>
      <c r="Q18" s="49"/>
    </row>
    <row r="19" spans="1:17" s="47" customFormat="1" ht="36" customHeight="1" x14ac:dyDescent="0.2">
      <c r="A19" s="23"/>
      <c r="B19" s="140" t="s">
        <v>190</v>
      </c>
      <c r="C19" s="141"/>
      <c r="D19" s="118" t="str">
        <f t="shared" si="0"/>
        <v/>
      </c>
      <c r="E19" s="119"/>
      <c r="F19" s="95" t="str">
        <f t="shared" si="1"/>
        <v>20</v>
      </c>
      <c r="G19" s="136"/>
      <c r="H19" s="137"/>
      <c r="I19" s="112" t="s">
        <v>193</v>
      </c>
      <c r="J19" s="113"/>
      <c r="N19" s="49"/>
      <c r="O19" s="49"/>
      <c r="P19" s="49"/>
      <c r="Q19" s="49"/>
    </row>
    <row r="20" spans="1:17" s="47" customFormat="1" ht="36" customHeight="1" x14ac:dyDescent="0.2">
      <c r="A20" s="23"/>
      <c r="B20" s="116" t="s">
        <v>191</v>
      </c>
      <c r="C20" s="117"/>
      <c r="D20" s="118" t="str">
        <f t="shared" si="0"/>
        <v/>
      </c>
      <c r="E20" s="119"/>
      <c r="F20" s="95" t="str">
        <f t="shared" si="1"/>
        <v>20</v>
      </c>
      <c r="G20" s="136"/>
      <c r="H20" s="137"/>
      <c r="I20" s="112" t="s">
        <v>192</v>
      </c>
      <c r="J20" s="113"/>
      <c r="K20" s="30"/>
    </row>
    <row r="21" spans="1:17" s="47" customFormat="1" ht="87.75" customHeight="1" x14ac:dyDescent="0.2">
      <c r="A21" s="23"/>
      <c r="B21" s="116" t="s">
        <v>194</v>
      </c>
      <c r="C21" s="117"/>
      <c r="D21" s="118" t="str">
        <f t="shared" si="0"/>
        <v/>
      </c>
      <c r="E21" s="119"/>
      <c r="F21" s="95" t="str">
        <f t="shared" si="1"/>
        <v>21</v>
      </c>
      <c r="G21" s="136"/>
      <c r="H21" s="137"/>
      <c r="I21" s="112" t="s">
        <v>195</v>
      </c>
      <c r="J21" s="113"/>
      <c r="K21" s="30"/>
    </row>
    <row r="22" spans="1:17" s="47" customFormat="1" ht="25.5" hidden="1" customHeight="1" x14ac:dyDescent="0.2">
      <c r="A22" s="69"/>
      <c r="B22" s="116"/>
      <c r="C22" s="117"/>
      <c r="D22" s="118" t="str">
        <f t="shared" si="0"/>
        <v/>
      </c>
      <c r="E22" s="119"/>
      <c r="F22" s="95" t="str">
        <f t="shared" si="1"/>
        <v/>
      </c>
      <c r="G22" s="114"/>
      <c r="H22" s="115"/>
      <c r="I22" s="112"/>
      <c r="J22" s="113"/>
    </row>
    <row r="23" spans="1:17" s="47" customFormat="1" ht="25.5" hidden="1" customHeight="1" x14ac:dyDescent="0.2">
      <c r="A23" s="69"/>
      <c r="B23" s="116"/>
      <c r="C23" s="117"/>
      <c r="D23" s="118" t="str">
        <f t="shared" si="0"/>
        <v/>
      </c>
      <c r="E23" s="119"/>
      <c r="F23" s="95" t="str">
        <f t="shared" si="1"/>
        <v/>
      </c>
      <c r="G23" s="114"/>
      <c r="H23" s="115"/>
      <c r="I23" s="112"/>
      <c r="J23" s="113"/>
    </row>
    <row r="24" spans="1:17" s="47" customFormat="1" ht="25.5" hidden="1" customHeight="1" x14ac:dyDescent="0.2">
      <c r="A24" s="69"/>
      <c r="B24" s="116"/>
      <c r="C24" s="117"/>
      <c r="D24" s="118" t="str">
        <f t="shared" si="0"/>
        <v/>
      </c>
      <c r="E24" s="119"/>
      <c r="F24" s="95" t="str">
        <f t="shared" si="1"/>
        <v/>
      </c>
      <c r="G24" s="114"/>
      <c r="H24" s="115"/>
      <c r="I24" s="112"/>
      <c r="J24" s="113"/>
    </row>
    <row r="25" spans="1:17" s="47" customFormat="1" ht="25.5" customHeight="1" x14ac:dyDescent="0.2">
      <c r="A25" s="69"/>
      <c r="B25" s="116"/>
      <c r="C25" s="117"/>
      <c r="D25" s="118" t="str">
        <f t="shared" si="0"/>
        <v/>
      </c>
      <c r="E25" s="119"/>
      <c r="F25" s="95" t="str">
        <f t="shared" si="1"/>
        <v/>
      </c>
      <c r="G25" s="114"/>
      <c r="H25" s="115"/>
      <c r="I25" s="112"/>
      <c r="J25" s="113"/>
    </row>
    <row r="26" spans="1:17" s="47" customFormat="1" ht="20.25" customHeight="1" x14ac:dyDescent="0.2">
      <c r="A26" s="24" t="str">
        <f>IF(SUM(A17:A25)&lt;&gt;0,SUM(A17:A25),"")</f>
        <v/>
      </c>
      <c r="B26" s="24"/>
      <c r="C26" s="144" t="str">
        <f>IF(A26="","","Gesamtbetrag")</f>
        <v/>
      </c>
      <c r="D26" s="144"/>
      <c r="E26" s="144"/>
      <c r="F26" s="96"/>
      <c r="G26" s="25"/>
      <c r="H26" s="26"/>
      <c r="I26" s="26"/>
      <c r="J26" s="26"/>
    </row>
    <row r="27" spans="1:17" s="47" customFormat="1" ht="20.25" customHeight="1" x14ac:dyDescent="0.2">
      <c r="A27" s="24"/>
      <c r="B27" s="24"/>
      <c r="C27" s="58"/>
      <c r="D27" s="58"/>
      <c r="E27" s="58"/>
      <c r="F27" s="38"/>
      <c r="G27" s="38"/>
      <c r="H27" s="59"/>
      <c r="I27" s="59"/>
      <c r="J27" s="59"/>
    </row>
    <row r="28" spans="1:17" s="47" customFormat="1" ht="94.5" customHeight="1" x14ac:dyDescent="0.2">
      <c r="A28" s="111" t="s">
        <v>60</v>
      </c>
      <c r="B28" s="111"/>
      <c r="C28" s="111"/>
      <c r="D28" s="111"/>
      <c r="E28" s="111"/>
      <c r="F28" s="111"/>
      <c r="G28" s="111"/>
      <c r="H28" s="111"/>
      <c r="I28" s="111"/>
      <c r="J28" s="111"/>
    </row>
    <row r="29" spans="1:17" s="47" customFormat="1" ht="20.25" customHeight="1" x14ac:dyDescent="0.2">
      <c r="A29" s="24"/>
      <c r="B29" s="24"/>
      <c r="C29" s="58"/>
      <c r="D29" s="58"/>
      <c r="E29" s="58"/>
      <c r="F29" s="38"/>
      <c r="G29" s="38"/>
      <c r="H29" s="59"/>
      <c r="I29" s="59"/>
      <c r="J29" s="59"/>
    </row>
    <row r="30" spans="1:17" s="30" customFormat="1" ht="37.5" customHeight="1" x14ac:dyDescent="0.2">
      <c r="A30" s="138"/>
      <c r="B30" s="138"/>
      <c r="C30" s="138"/>
      <c r="G30" s="109"/>
      <c r="H30" s="109"/>
      <c r="I30" s="109"/>
      <c r="J30" s="109"/>
    </row>
    <row r="31" spans="1:17" s="30" customFormat="1" ht="17.25" customHeight="1" x14ac:dyDescent="0.2">
      <c r="A31" s="139" t="s">
        <v>55</v>
      </c>
      <c r="B31" s="139"/>
      <c r="C31" s="139"/>
      <c r="G31" s="110" t="s">
        <v>56</v>
      </c>
      <c r="H31" s="110"/>
      <c r="I31" s="110"/>
      <c r="J31" s="110"/>
    </row>
  </sheetData>
  <sheetProtection algorithmName="SHA-512" hashValue="5EdWWbCYr9aqJmiFwdmttLGY4SvpgwUGNGPab/e++uxK1y/N7ZawgLyiaVmRqB9OQjlf682m8C0GBGBRrwHQdw==" saltValue="D78mUkBBRMuUNfrblrnXeg==" spinCount="100000" sheet="1" objects="1" scenarios="1" selectLockedCells="1"/>
  <mergeCells count="53">
    <mergeCell ref="C26:E26"/>
    <mergeCell ref="A28:J28"/>
    <mergeCell ref="G30:J30"/>
    <mergeCell ref="G31:J31"/>
    <mergeCell ref="A30:C30"/>
    <mergeCell ref="A31:C31"/>
    <mergeCell ref="G24:H24"/>
    <mergeCell ref="I24:J24"/>
    <mergeCell ref="G25:H25"/>
    <mergeCell ref="I25:J25"/>
    <mergeCell ref="B24:C24"/>
    <mergeCell ref="B25:C25"/>
    <mergeCell ref="D24:E24"/>
    <mergeCell ref="D25:E25"/>
    <mergeCell ref="G22:H22"/>
    <mergeCell ref="I22:J22"/>
    <mergeCell ref="G23:H23"/>
    <mergeCell ref="I23:J23"/>
    <mergeCell ref="B22:C22"/>
    <mergeCell ref="B23:C23"/>
    <mergeCell ref="D22:E22"/>
    <mergeCell ref="D23:E23"/>
    <mergeCell ref="G20:H20"/>
    <mergeCell ref="I20:J20"/>
    <mergeCell ref="G21:H21"/>
    <mergeCell ref="I21:J21"/>
    <mergeCell ref="B20:C20"/>
    <mergeCell ref="B21:C21"/>
    <mergeCell ref="D20:E20"/>
    <mergeCell ref="D21:E21"/>
    <mergeCell ref="G18:H18"/>
    <mergeCell ref="I18:J18"/>
    <mergeCell ref="G19:H19"/>
    <mergeCell ref="I19:J19"/>
    <mergeCell ref="B18:C18"/>
    <mergeCell ref="B19:C19"/>
    <mergeCell ref="D18:E18"/>
    <mergeCell ref="D19:E19"/>
    <mergeCell ref="L2:L4"/>
    <mergeCell ref="M2:N4"/>
    <mergeCell ref="J3:J4"/>
    <mergeCell ref="F5:J5"/>
    <mergeCell ref="G17:H17"/>
    <mergeCell ref="I17:J17"/>
    <mergeCell ref="I1:J2"/>
    <mergeCell ref="C2:F4"/>
    <mergeCell ref="C9:I9"/>
    <mergeCell ref="C10:I10"/>
    <mergeCell ref="G16:H16"/>
    <mergeCell ref="B16:C16"/>
    <mergeCell ref="B17:C17"/>
    <mergeCell ref="D16:E16"/>
    <mergeCell ref="D17:E17"/>
  </mergeCells>
  <dataValidations count="2">
    <dataValidation type="textLength" operator="equal" allowBlank="1" showInputMessage="1" showErrorMessage="1" errorTitle="Hinweis" error="Die Eingabe in dieser Zelle ist auf vier Zeichen begrenzt. Bitte korrigieren Sie Ihre Eingabe." sqref="C12:G12" xr:uid="{00000000-0002-0000-0A00-000000000000}">
      <formula1>4</formula1>
    </dataValidation>
    <dataValidation type="textLength" operator="equal" allowBlank="1" showInputMessage="1" showErrorMessage="1" errorTitle="Hinweis" error="Die Eingabe in dieser Zelle ist auf zwei Zeichen begrenzt. Bitte korrigieren Sie Ihre Eingabe." sqref="H12" xr:uid="{00000000-0002-0000-0A00-000001000000}">
      <formula1>2</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AE366D06-C2BA-4358-AB2A-FF29EEA7483E}">
            <xm:f>AND(OR(Januar!$B$11&lt;&gt;"",Januar!$L$11&lt;&gt;""))</xm:f>
            <x14:dxf>
              <fill>
                <patternFill patternType="none">
                  <bgColor auto="1"/>
                </patternFill>
              </fill>
              <border>
                <left/>
                <right/>
                <top/>
                <bottom/>
                <vertical/>
                <horizontal/>
              </border>
            </x14:dxf>
          </x14:cfRule>
          <xm:sqref>C11:I11</xm:sqref>
        </x14:conditionalFormatting>
        <x14:conditionalFormatting xmlns:xm="http://schemas.microsoft.com/office/excel/2006/main">
          <x14:cfRule type="expression" priority="1" id="{4C913675-65B3-414C-9B8A-A3F1F3BACB37}">
            <xm:f>AND(OR(Januar!$B$11&lt;&gt;"",Januar!$L$11&lt;&gt;""))</xm:f>
            <x14:dxf>
              <border>
                <left/>
                <right/>
                <top/>
                <bottom/>
                <vertical/>
                <horizontal/>
              </border>
            </x14:dxf>
          </x14:cfRule>
          <xm:sqref>C13:I13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r:uid="{00000000-0002-0000-0A00-000002000000}">
          <x14:formula1>
            <xm:f>Variable!$A$2:$A$3</xm:f>
          </x14:formula1>
          <xm:sqref>C10:I10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pageSetUpPr fitToPage="1"/>
  </sheetPr>
  <dimension ref="A1:Q31"/>
  <sheetViews>
    <sheetView showGridLines="0" zoomScaleNormal="100" workbookViewId="0">
      <selection activeCell="A17" sqref="A17"/>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35" t="str">
        <f>IF(Januar!L2&lt;&gt;"",Januar!I1,"")</f>
        <v/>
      </c>
      <c r="J1" s="135"/>
    </row>
    <row r="2" spans="1:14" ht="12.75" customHeight="1" x14ac:dyDescent="0.2">
      <c r="C2" s="124" t="s">
        <v>9</v>
      </c>
      <c r="D2" s="124"/>
      <c r="E2" s="124"/>
      <c r="F2" s="124"/>
      <c r="H2" s="22"/>
      <c r="I2" s="135"/>
      <c r="J2" s="135"/>
      <c r="L2" s="142"/>
      <c r="M2" s="131"/>
      <c r="N2" s="131"/>
    </row>
    <row r="3" spans="1:14" ht="12.75" customHeight="1" x14ac:dyDescent="0.2">
      <c r="C3" s="124"/>
      <c r="D3" s="124"/>
      <c r="E3" s="124"/>
      <c r="F3" s="124"/>
      <c r="G3" s="22"/>
      <c r="H3" s="22"/>
      <c r="I3" s="22"/>
      <c r="J3" s="133" t="str">
        <f>IF(Januar!L2&lt;&gt;"",Januar!J3,"")</f>
        <v/>
      </c>
      <c r="L3" s="142"/>
      <c r="M3" s="131"/>
      <c r="N3" s="131"/>
    </row>
    <row r="4" spans="1:14" ht="12.75" customHeight="1" x14ac:dyDescent="0.2">
      <c r="C4" s="124"/>
      <c r="D4" s="124"/>
      <c r="E4" s="124"/>
      <c r="F4" s="124"/>
      <c r="G4" s="22"/>
      <c r="H4" s="22"/>
      <c r="I4" s="22"/>
      <c r="J4" s="133"/>
      <c r="L4" s="142"/>
      <c r="M4" s="131"/>
      <c r="N4" s="131"/>
    </row>
    <row r="5" spans="1:14" ht="21.75" customHeight="1" x14ac:dyDescent="0.2">
      <c r="E5" s="61"/>
      <c r="F5" s="134" t="str">
        <f>IF(Januar!L2&lt;&gt;"",Januar!F5,"")</f>
        <v/>
      </c>
      <c r="G5" s="134"/>
      <c r="H5" s="134"/>
      <c r="I5" s="134"/>
      <c r="J5" s="134"/>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87">
        <f>EOMONTH(Januar!J8,8)</f>
        <v>46295</v>
      </c>
    </row>
    <row r="9" spans="1:14" s="33" customFormat="1" ht="30" customHeight="1" x14ac:dyDescent="0.2">
      <c r="A9" s="34"/>
      <c r="B9" s="34"/>
      <c r="C9" s="122"/>
      <c r="D9" s="122"/>
      <c r="E9" s="122"/>
      <c r="F9" s="122"/>
      <c r="G9" s="122"/>
      <c r="H9" s="122"/>
      <c r="I9" s="122"/>
      <c r="J9" s="35"/>
    </row>
    <row r="10" spans="1:14" s="30" customFormat="1" ht="30" customHeight="1" x14ac:dyDescent="0.2">
      <c r="A10" s="36"/>
      <c r="B10" s="36"/>
      <c r="C10" s="122" t="s">
        <v>133</v>
      </c>
      <c r="D10" s="122"/>
      <c r="E10" s="122"/>
      <c r="F10" s="122"/>
      <c r="G10" s="122"/>
      <c r="H10" s="122"/>
      <c r="I10" s="122"/>
      <c r="J10" s="35"/>
      <c r="L10" s="105" t="s">
        <v>135</v>
      </c>
    </row>
    <row r="11" spans="1:14" s="30" customFormat="1" ht="30" customHeight="1" x14ac:dyDescent="0.2">
      <c r="A11" s="36" t="s">
        <v>2</v>
      </c>
      <c r="B11" s="79" t="str">
        <f>IF(Januar!$C$11&lt;&gt;"",Januar!$L$11,Januar!$B$11)</f>
        <v/>
      </c>
      <c r="C11" s="56"/>
      <c r="D11" s="56"/>
      <c r="E11" s="72"/>
      <c r="F11" s="72"/>
      <c r="G11" s="72"/>
      <c r="H11" s="72"/>
      <c r="I11" s="94"/>
      <c r="J11" s="35"/>
    </row>
    <row r="12" spans="1:14" s="30" customFormat="1" ht="25.5" customHeight="1" x14ac:dyDescent="0.25">
      <c r="A12" s="83" t="s">
        <v>1</v>
      </c>
      <c r="B12" s="79" t="str">
        <f>IF(Januar!$C$12&lt;&gt;"",Januar!$L$12,Januar!$B$12)</f>
        <v/>
      </c>
      <c r="C12" s="70"/>
      <c r="D12" s="70"/>
      <c r="E12" s="70"/>
      <c r="F12" s="70"/>
      <c r="G12" s="70"/>
      <c r="H12" s="71"/>
      <c r="I12" s="71"/>
      <c r="J12" s="38"/>
      <c r="K12" s="39"/>
    </row>
    <row r="13" spans="1:14" s="30" customFormat="1" ht="4.5" customHeight="1" x14ac:dyDescent="0.2">
      <c r="A13" s="40"/>
      <c r="B13" s="40"/>
      <c r="C13" s="41"/>
      <c r="D13" s="41"/>
      <c r="E13" s="42"/>
      <c r="F13" s="42"/>
      <c r="G13" s="42"/>
      <c r="H13" s="42"/>
      <c r="I13" s="93"/>
      <c r="J13" s="38"/>
      <c r="K13" s="39"/>
    </row>
    <row r="14" spans="1:14" s="30" customFormat="1" ht="14.25" customHeight="1" x14ac:dyDescent="0.2">
      <c r="A14" s="36"/>
      <c r="B14" s="36"/>
      <c r="C14" s="43"/>
      <c r="D14" s="43"/>
      <c r="E14" s="43"/>
      <c r="F14" s="43"/>
      <c r="G14" s="43"/>
      <c r="H14" s="43"/>
      <c r="I14" s="43"/>
      <c r="J14" s="35"/>
    </row>
    <row r="15" spans="1:14" s="30" customFormat="1" ht="40.5" customHeight="1" x14ac:dyDescent="0.2">
      <c r="A15" s="62" t="s">
        <v>40</v>
      </c>
      <c r="B15" s="62"/>
      <c r="C15" s="45"/>
      <c r="D15" s="45"/>
      <c r="E15" s="45"/>
      <c r="F15" s="45"/>
      <c r="G15" s="45"/>
      <c r="H15" s="45"/>
      <c r="I15" s="45"/>
      <c r="J15" s="45"/>
      <c r="K15" s="47"/>
    </row>
    <row r="16" spans="1:14" s="47" customFormat="1" ht="25.5" customHeight="1" x14ac:dyDescent="0.2">
      <c r="A16" s="46" t="s">
        <v>0</v>
      </c>
      <c r="B16" s="128" t="s">
        <v>3</v>
      </c>
      <c r="C16" s="129"/>
      <c r="D16" s="130" t="s">
        <v>115</v>
      </c>
      <c r="E16" s="129"/>
      <c r="F16" s="57" t="s">
        <v>38</v>
      </c>
      <c r="G16" s="125" t="s">
        <v>36</v>
      </c>
      <c r="H16" s="126"/>
      <c r="I16" s="56" t="s">
        <v>37</v>
      </c>
      <c r="N16" s="48"/>
    </row>
    <row r="17" spans="1:17" s="47" customFormat="1" ht="57" customHeight="1" x14ac:dyDescent="0.2">
      <c r="A17" s="23"/>
      <c r="B17" s="140" t="s">
        <v>196</v>
      </c>
      <c r="C17" s="141"/>
      <c r="D17" s="118" t="str">
        <f>IF(A17&lt;&gt;"","361100","")</f>
        <v/>
      </c>
      <c r="E17" s="119"/>
      <c r="F17" s="95" t="str">
        <f>IF(B17&lt;&gt;"",MID(B17,4,2),"")</f>
        <v>22</v>
      </c>
      <c r="G17" s="136"/>
      <c r="H17" s="137"/>
      <c r="I17" s="112" t="s">
        <v>197</v>
      </c>
      <c r="J17" s="113"/>
      <c r="N17" s="49"/>
      <c r="O17" s="49"/>
      <c r="P17" s="49"/>
      <c r="Q17" s="49"/>
    </row>
    <row r="18" spans="1:17" s="47" customFormat="1" ht="25.5" customHeight="1" x14ac:dyDescent="0.2">
      <c r="A18" s="69"/>
      <c r="B18" s="140"/>
      <c r="C18" s="141"/>
      <c r="D18" s="118" t="str">
        <f t="shared" ref="D18:D25" si="0">IF(A18&lt;&gt;"","361100","")</f>
        <v/>
      </c>
      <c r="E18" s="119"/>
      <c r="F18" s="95" t="str">
        <f t="shared" ref="F18:F25" si="1">IF(B18&lt;&gt;"",MID(B18,4,2),"")</f>
        <v/>
      </c>
      <c r="G18" s="114"/>
      <c r="H18" s="115"/>
      <c r="I18" s="112"/>
      <c r="J18" s="113"/>
      <c r="N18" s="49"/>
      <c r="O18" s="49"/>
      <c r="P18" s="49"/>
      <c r="Q18" s="49"/>
    </row>
    <row r="19" spans="1:17" s="47" customFormat="1" ht="25.5" customHeight="1" x14ac:dyDescent="0.2">
      <c r="A19" s="69"/>
      <c r="B19" s="140"/>
      <c r="C19" s="141"/>
      <c r="D19" s="118" t="str">
        <f t="shared" si="0"/>
        <v/>
      </c>
      <c r="E19" s="119"/>
      <c r="F19" s="95" t="str">
        <f t="shared" si="1"/>
        <v/>
      </c>
      <c r="G19" s="114"/>
      <c r="H19" s="115"/>
      <c r="I19" s="112"/>
      <c r="J19" s="113"/>
      <c r="N19" s="49"/>
      <c r="O19" s="49"/>
      <c r="P19" s="49"/>
      <c r="Q19" s="49"/>
    </row>
    <row r="20" spans="1:17" s="47" customFormat="1" ht="25.5" customHeight="1" x14ac:dyDescent="0.2">
      <c r="A20" s="69"/>
      <c r="B20" s="140"/>
      <c r="C20" s="141"/>
      <c r="D20" s="118" t="str">
        <f t="shared" si="0"/>
        <v/>
      </c>
      <c r="E20" s="119"/>
      <c r="F20" s="95" t="str">
        <f t="shared" si="1"/>
        <v/>
      </c>
      <c r="G20" s="114"/>
      <c r="H20" s="115"/>
      <c r="I20" s="112"/>
      <c r="J20" s="113"/>
      <c r="N20" s="49"/>
      <c r="O20" s="49"/>
      <c r="P20" s="49"/>
      <c r="Q20" s="49"/>
    </row>
    <row r="21" spans="1:17" s="47" customFormat="1" ht="25.5" customHeight="1" x14ac:dyDescent="0.2">
      <c r="A21" s="69"/>
      <c r="B21" s="116"/>
      <c r="C21" s="117"/>
      <c r="D21" s="118" t="str">
        <f t="shared" si="0"/>
        <v/>
      </c>
      <c r="E21" s="119"/>
      <c r="F21" s="95" t="str">
        <f t="shared" si="1"/>
        <v/>
      </c>
      <c r="G21" s="114"/>
      <c r="H21" s="115"/>
      <c r="I21" s="112"/>
      <c r="J21" s="113"/>
    </row>
    <row r="22" spans="1:17" s="47" customFormat="1" ht="25.5" customHeight="1" x14ac:dyDescent="0.2">
      <c r="A22" s="69"/>
      <c r="B22" s="116"/>
      <c r="C22" s="117"/>
      <c r="D22" s="118" t="str">
        <f t="shared" si="0"/>
        <v/>
      </c>
      <c r="E22" s="119"/>
      <c r="F22" s="95" t="str">
        <f t="shared" si="1"/>
        <v/>
      </c>
      <c r="G22" s="114"/>
      <c r="H22" s="115"/>
      <c r="I22" s="112"/>
      <c r="J22" s="113"/>
    </row>
    <row r="23" spans="1:17" s="47" customFormat="1" ht="25.5" customHeight="1" x14ac:dyDescent="0.2">
      <c r="A23" s="69"/>
      <c r="B23" s="116"/>
      <c r="C23" s="117"/>
      <c r="D23" s="118" t="str">
        <f t="shared" si="0"/>
        <v/>
      </c>
      <c r="E23" s="119"/>
      <c r="F23" s="95" t="str">
        <f t="shared" si="1"/>
        <v/>
      </c>
      <c r="G23" s="114"/>
      <c r="H23" s="115"/>
      <c r="I23" s="112"/>
      <c r="J23" s="113"/>
    </row>
    <row r="24" spans="1:17" s="47" customFormat="1" ht="25.5" customHeight="1" x14ac:dyDescent="0.2">
      <c r="A24" s="69"/>
      <c r="B24" s="116"/>
      <c r="C24" s="117"/>
      <c r="D24" s="118" t="str">
        <f t="shared" si="0"/>
        <v/>
      </c>
      <c r="E24" s="119"/>
      <c r="F24" s="95" t="str">
        <f t="shared" si="1"/>
        <v/>
      </c>
      <c r="G24" s="114"/>
      <c r="H24" s="115"/>
      <c r="I24" s="112"/>
      <c r="J24" s="113"/>
    </row>
    <row r="25" spans="1:17" s="47" customFormat="1" ht="25.5" customHeight="1" x14ac:dyDescent="0.2">
      <c r="A25" s="69"/>
      <c r="B25" s="116"/>
      <c r="C25" s="117"/>
      <c r="D25" s="118" t="str">
        <f t="shared" si="0"/>
        <v/>
      </c>
      <c r="E25" s="119"/>
      <c r="F25" s="95" t="str">
        <f t="shared" si="1"/>
        <v/>
      </c>
      <c r="G25" s="114"/>
      <c r="H25" s="115"/>
      <c r="I25" s="112"/>
      <c r="J25" s="113"/>
    </row>
    <row r="26" spans="1:17" s="47" customFormat="1" ht="20.25" customHeight="1" x14ac:dyDescent="0.2">
      <c r="A26" s="24" t="str">
        <f>IF(SUM(A17:A25)&lt;&gt;0,SUM(A17:A25),"")</f>
        <v/>
      </c>
      <c r="B26" s="24"/>
      <c r="C26" s="144" t="str">
        <f>IF(A26="","","Gesamtbetrag")</f>
        <v/>
      </c>
      <c r="D26" s="144"/>
      <c r="E26" s="144"/>
      <c r="F26" s="96"/>
      <c r="G26" s="25"/>
      <c r="H26" s="26"/>
      <c r="I26" s="26"/>
      <c r="J26" s="26"/>
    </row>
    <row r="27" spans="1:17" s="47" customFormat="1" ht="20.25" customHeight="1" x14ac:dyDescent="0.2">
      <c r="A27" s="24"/>
      <c r="B27" s="24"/>
      <c r="C27" s="58"/>
      <c r="D27" s="58"/>
      <c r="E27" s="58"/>
      <c r="F27" s="38"/>
      <c r="G27" s="38"/>
      <c r="H27" s="59"/>
      <c r="I27" s="59"/>
      <c r="J27" s="59"/>
    </row>
    <row r="28" spans="1:17" s="47" customFormat="1" ht="94.5" customHeight="1" x14ac:dyDescent="0.2">
      <c r="A28" s="111" t="s">
        <v>60</v>
      </c>
      <c r="B28" s="111"/>
      <c r="C28" s="111"/>
      <c r="D28" s="111"/>
      <c r="E28" s="111"/>
      <c r="F28" s="111"/>
      <c r="G28" s="111"/>
      <c r="H28" s="111"/>
      <c r="I28" s="111"/>
      <c r="J28" s="111"/>
    </row>
    <row r="29" spans="1:17" s="47" customFormat="1" ht="20.25" customHeight="1" x14ac:dyDescent="0.2">
      <c r="A29" s="24"/>
      <c r="B29" s="24"/>
      <c r="C29" s="58"/>
      <c r="D29" s="58"/>
      <c r="E29" s="58"/>
      <c r="F29" s="38"/>
      <c r="G29" s="38"/>
      <c r="H29" s="59"/>
      <c r="I29" s="59"/>
      <c r="J29" s="59"/>
    </row>
    <row r="30" spans="1:17" s="30" customFormat="1" ht="37.5" customHeight="1" x14ac:dyDescent="0.2">
      <c r="A30" s="138"/>
      <c r="B30" s="138"/>
      <c r="C30" s="138"/>
      <c r="G30" s="109"/>
      <c r="H30" s="109"/>
      <c r="I30" s="109"/>
      <c r="J30" s="109"/>
    </row>
    <row r="31" spans="1:17" s="30" customFormat="1" ht="17.25" customHeight="1" x14ac:dyDescent="0.2">
      <c r="A31" s="139" t="s">
        <v>57</v>
      </c>
      <c r="B31" s="139"/>
      <c r="C31" s="139"/>
      <c r="G31" s="110" t="s">
        <v>56</v>
      </c>
      <c r="H31" s="110"/>
      <c r="I31" s="110"/>
      <c r="J31" s="110"/>
    </row>
  </sheetData>
  <sheetProtection algorithmName="SHA-512" hashValue="vw3uhKC/VTGExfu6M1mt+viguLesMenq6VbDAQAqgRsSwrZPXL/uUjtLnjpYep38iVBQJmM1/evRv6fXDdURqQ==" saltValue="Irp1EKQuySgOjYlhf1G5dw==" spinCount="100000" sheet="1" objects="1" scenarios="1" selectLockedCells="1"/>
  <mergeCells count="53">
    <mergeCell ref="C26:E26"/>
    <mergeCell ref="A28:J28"/>
    <mergeCell ref="G30:J30"/>
    <mergeCell ref="G31:J31"/>
    <mergeCell ref="A30:C30"/>
    <mergeCell ref="A31:C31"/>
    <mergeCell ref="G24:H24"/>
    <mergeCell ref="I24:J24"/>
    <mergeCell ref="G25:H25"/>
    <mergeCell ref="I25:J25"/>
    <mergeCell ref="B24:C24"/>
    <mergeCell ref="B25:C25"/>
    <mergeCell ref="D24:E24"/>
    <mergeCell ref="D25:E25"/>
    <mergeCell ref="G22:H22"/>
    <mergeCell ref="I22:J22"/>
    <mergeCell ref="G23:H23"/>
    <mergeCell ref="I23:J23"/>
    <mergeCell ref="B22:C22"/>
    <mergeCell ref="B23:C23"/>
    <mergeCell ref="D22:E22"/>
    <mergeCell ref="D23:E23"/>
    <mergeCell ref="G20:H20"/>
    <mergeCell ref="I20:J20"/>
    <mergeCell ref="G21:H21"/>
    <mergeCell ref="I21:J21"/>
    <mergeCell ref="B20:C20"/>
    <mergeCell ref="B21:C21"/>
    <mergeCell ref="D20:E20"/>
    <mergeCell ref="D21:E21"/>
    <mergeCell ref="G18:H18"/>
    <mergeCell ref="I18:J18"/>
    <mergeCell ref="G19:H19"/>
    <mergeCell ref="I19:J19"/>
    <mergeCell ref="B18:C18"/>
    <mergeCell ref="B19:C19"/>
    <mergeCell ref="D18:E18"/>
    <mergeCell ref="D19:E19"/>
    <mergeCell ref="L2:L4"/>
    <mergeCell ref="M2:N4"/>
    <mergeCell ref="J3:J4"/>
    <mergeCell ref="F5:J5"/>
    <mergeCell ref="G17:H17"/>
    <mergeCell ref="I17:J17"/>
    <mergeCell ref="I1:J2"/>
    <mergeCell ref="C2:F4"/>
    <mergeCell ref="C9:I9"/>
    <mergeCell ref="C10:I10"/>
    <mergeCell ref="G16:H16"/>
    <mergeCell ref="B16:C16"/>
    <mergeCell ref="B17:C17"/>
    <mergeCell ref="D16:E16"/>
    <mergeCell ref="D17:E17"/>
  </mergeCells>
  <dataValidations count="2">
    <dataValidation type="textLength" operator="equal" allowBlank="1" showInputMessage="1" showErrorMessage="1" errorTitle="Hinweis" error="Die Eingabe in dieser Zelle ist auf vier Zeichen begrenzt. Bitte korrigieren Sie Ihre Eingabe." sqref="C12:G12" xr:uid="{00000000-0002-0000-0B00-000000000000}">
      <formula1>4</formula1>
    </dataValidation>
    <dataValidation type="textLength" operator="equal" allowBlank="1" showInputMessage="1" showErrorMessage="1" errorTitle="Hinweis" error="Die Eingabe in dieser Zelle ist auf zwei Zeichen begrenzt. Bitte korrigieren Sie Ihre Eingabe." sqref="H12" xr:uid="{00000000-0002-0000-0B00-000001000000}">
      <formula1>2</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D07755BB-A034-4A7F-B6FC-0BEC5E79FB63}">
            <xm:f>AND(OR(Januar!$B$11&lt;&gt;"",Januar!$L$11&lt;&gt;""))</xm:f>
            <x14:dxf>
              <fill>
                <patternFill patternType="none">
                  <bgColor auto="1"/>
                </patternFill>
              </fill>
              <border>
                <left/>
                <right/>
                <top/>
                <bottom/>
                <vertical/>
                <horizontal/>
              </border>
            </x14:dxf>
          </x14:cfRule>
          <xm:sqref>C11:I11</xm:sqref>
        </x14:conditionalFormatting>
        <x14:conditionalFormatting xmlns:xm="http://schemas.microsoft.com/office/excel/2006/main">
          <x14:cfRule type="expression" priority="1" id="{321C010D-6639-4B34-B70D-918B4F42B60C}">
            <xm:f>AND(OR(Januar!$B$11&lt;&gt;"",Januar!$L$11&lt;&gt;""))</xm:f>
            <x14:dxf>
              <border>
                <left/>
                <right/>
                <top/>
                <bottom/>
                <vertical/>
                <horizontal/>
              </border>
            </x14:dxf>
          </x14:cfRule>
          <xm:sqref>C13:I13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r:uid="{00000000-0002-0000-0B00-000002000000}">
          <x14:formula1>
            <xm:f>Variable!$A$2:$A$3</xm:f>
          </x14:formula1>
          <xm:sqref>C10:I10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1">
    <pageSetUpPr fitToPage="1"/>
  </sheetPr>
  <dimension ref="A1:Q31"/>
  <sheetViews>
    <sheetView showGridLines="0" zoomScaleNormal="100" workbookViewId="0">
      <selection activeCell="A17" sqref="A17"/>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35" t="str">
        <f>IF(Januar!L2&lt;&gt;"",Januar!I1,"")</f>
        <v/>
      </c>
      <c r="J1" s="135"/>
    </row>
    <row r="2" spans="1:14" ht="12.75" customHeight="1" x14ac:dyDescent="0.2">
      <c r="C2" s="124" t="s">
        <v>9</v>
      </c>
      <c r="D2" s="124"/>
      <c r="E2" s="124"/>
      <c r="F2" s="124"/>
      <c r="H2" s="22"/>
      <c r="I2" s="135"/>
      <c r="J2" s="135"/>
      <c r="L2" s="142"/>
      <c r="M2" s="131"/>
      <c r="N2" s="131"/>
    </row>
    <row r="3" spans="1:14" ht="12.75" customHeight="1" x14ac:dyDescent="0.2">
      <c r="C3" s="124"/>
      <c r="D3" s="124"/>
      <c r="E3" s="124"/>
      <c r="F3" s="124"/>
      <c r="G3" s="22"/>
      <c r="H3" s="22"/>
      <c r="I3" s="22"/>
      <c r="J3" s="133" t="str">
        <f>IF(Januar!L2&lt;&gt;"",Januar!J3,"")</f>
        <v/>
      </c>
      <c r="L3" s="142"/>
      <c r="M3" s="131"/>
      <c r="N3" s="131"/>
    </row>
    <row r="4" spans="1:14" ht="12.75" customHeight="1" x14ac:dyDescent="0.2">
      <c r="C4" s="124"/>
      <c r="D4" s="124"/>
      <c r="E4" s="124"/>
      <c r="F4" s="124"/>
      <c r="G4" s="22"/>
      <c r="H4" s="22"/>
      <c r="I4" s="22"/>
      <c r="J4" s="133"/>
      <c r="L4" s="142"/>
      <c r="M4" s="131"/>
      <c r="N4" s="131"/>
    </row>
    <row r="5" spans="1:14" ht="21.75" customHeight="1" x14ac:dyDescent="0.2">
      <c r="E5" s="61"/>
      <c r="F5" s="134" t="str">
        <f>IF(Januar!L2&lt;&gt;"",Januar!F5,"")</f>
        <v/>
      </c>
      <c r="G5" s="134"/>
      <c r="H5" s="134"/>
      <c r="I5" s="134"/>
      <c r="J5" s="134"/>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87">
        <f>EOMONTH(Januar!J8,9)</f>
        <v>46326</v>
      </c>
    </row>
    <row r="9" spans="1:14" s="33" customFormat="1" ht="30" customHeight="1" x14ac:dyDescent="0.2">
      <c r="A9" s="34"/>
      <c r="B9" s="34"/>
      <c r="C9" s="122"/>
      <c r="D9" s="122"/>
      <c r="E9" s="122"/>
      <c r="F9" s="122"/>
      <c r="G9" s="122"/>
      <c r="H9" s="122"/>
      <c r="I9" s="122"/>
      <c r="J9" s="35"/>
    </row>
    <row r="10" spans="1:14" s="30" customFormat="1" ht="30" customHeight="1" x14ac:dyDescent="0.2">
      <c r="A10" s="36"/>
      <c r="B10" s="36"/>
      <c r="C10" s="122" t="s">
        <v>133</v>
      </c>
      <c r="D10" s="122"/>
      <c r="E10" s="122"/>
      <c r="F10" s="122"/>
      <c r="G10" s="122"/>
      <c r="H10" s="122"/>
      <c r="I10" s="122"/>
      <c r="J10" s="35"/>
      <c r="L10" s="105" t="s">
        <v>135</v>
      </c>
    </row>
    <row r="11" spans="1:14" s="30" customFormat="1" ht="30" customHeight="1" x14ac:dyDescent="0.2">
      <c r="A11" s="36" t="s">
        <v>2</v>
      </c>
      <c r="B11" s="79" t="str">
        <f>IF(Januar!$C$11&lt;&gt;"",Januar!$L$11,Januar!$B$11)</f>
        <v/>
      </c>
      <c r="C11" s="56"/>
      <c r="D11" s="56"/>
      <c r="E11" s="72"/>
      <c r="F11" s="72"/>
      <c r="G11" s="72"/>
      <c r="H11" s="72"/>
      <c r="I11" s="94"/>
      <c r="J11" s="35"/>
    </row>
    <row r="12" spans="1:14" s="30" customFormat="1" ht="25.5" customHeight="1" x14ac:dyDescent="0.25">
      <c r="A12" s="83" t="s">
        <v>1</v>
      </c>
      <c r="B12" s="79" t="str">
        <f>IF(Januar!$C$12&lt;&gt;"",Januar!$L$12,Januar!$B$12)</f>
        <v/>
      </c>
      <c r="C12" s="70"/>
      <c r="D12" s="70"/>
      <c r="E12" s="70"/>
      <c r="F12" s="70"/>
      <c r="G12" s="70"/>
      <c r="H12" s="71"/>
      <c r="I12" s="71"/>
      <c r="J12" s="38"/>
      <c r="K12" s="39"/>
    </row>
    <row r="13" spans="1:14" s="30" customFormat="1" ht="4.5" customHeight="1" x14ac:dyDescent="0.2">
      <c r="A13" s="40"/>
      <c r="B13" s="40"/>
      <c r="C13" s="41"/>
      <c r="D13" s="41"/>
      <c r="E13" s="42"/>
      <c r="F13" s="42"/>
      <c r="G13" s="42"/>
      <c r="H13" s="42"/>
      <c r="I13" s="93"/>
      <c r="J13" s="38"/>
      <c r="K13" s="39"/>
    </row>
    <row r="14" spans="1:14" s="30" customFormat="1" ht="14.25" customHeight="1" x14ac:dyDescent="0.2">
      <c r="A14" s="36"/>
      <c r="B14" s="36"/>
      <c r="C14" s="43"/>
      <c r="D14" s="43"/>
      <c r="E14" s="43"/>
      <c r="F14" s="43"/>
      <c r="G14" s="43"/>
      <c r="H14" s="43"/>
      <c r="I14" s="43"/>
      <c r="J14" s="35"/>
    </row>
    <row r="15" spans="1:14" s="30" customFormat="1" ht="40.5" customHeight="1" x14ac:dyDescent="0.2">
      <c r="A15" s="62" t="s">
        <v>40</v>
      </c>
      <c r="B15" s="62"/>
      <c r="C15" s="45"/>
      <c r="D15" s="45"/>
      <c r="E15" s="45"/>
      <c r="F15" s="45"/>
      <c r="G15" s="45"/>
      <c r="H15" s="45"/>
      <c r="I15" s="45"/>
      <c r="J15" s="45"/>
    </row>
    <row r="16" spans="1:14" s="47" customFormat="1" ht="25.5" customHeight="1" x14ac:dyDescent="0.2">
      <c r="A16" s="46" t="s">
        <v>0</v>
      </c>
      <c r="B16" s="128" t="s">
        <v>3</v>
      </c>
      <c r="C16" s="129"/>
      <c r="D16" s="130" t="s">
        <v>115</v>
      </c>
      <c r="E16" s="129"/>
      <c r="F16" s="57" t="s">
        <v>38</v>
      </c>
      <c r="G16" s="125" t="s">
        <v>36</v>
      </c>
      <c r="H16" s="126"/>
      <c r="I16" s="56" t="s">
        <v>37</v>
      </c>
      <c r="K16" s="30"/>
      <c r="N16" s="48"/>
    </row>
    <row r="17" spans="1:17" s="47" customFormat="1" ht="33.75" customHeight="1" x14ac:dyDescent="0.2">
      <c r="A17" s="23"/>
      <c r="B17" s="140" t="s">
        <v>198</v>
      </c>
      <c r="C17" s="141"/>
      <c r="D17" s="118" t="str">
        <f>IF(A17&lt;&gt;"","361100","")</f>
        <v/>
      </c>
      <c r="E17" s="119"/>
      <c r="F17" s="95" t="str">
        <f>IF(B17&lt;&gt;"",MID(B17,4,2),"")</f>
        <v>23</v>
      </c>
      <c r="G17" s="136"/>
      <c r="H17" s="137"/>
      <c r="I17" s="112" t="s">
        <v>127</v>
      </c>
      <c r="J17" s="113"/>
      <c r="N17" s="49"/>
      <c r="O17" s="49"/>
      <c r="P17" s="49"/>
      <c r="Q17" s="49"/>
    </row>
    <row r="18" spans="1:17" s="47" customFormat="1" ht="25.5" customHeight="1" x14ac:dyDescent="0.2">
      <c r="A18" s="23"/>
      <c r="B18" s="116" t="s">
        <v>199</v>
      </c>
      <c r="C18" s="117"/>
      <c r="D18" s="118" t="str">
        <f t="shared" ref="D18:D25" si="0">IF(A18&lt;&gt;"","361100","")</f>
        <v/>
      </c>
      <c r="E18" s="119"/>
      <c r="F18" s="95" t="str">
        <f t="shared" ref="F18:F25" si="1">IF(B18&lt;&gt;"",MID(B18,4,2),"")</f>
        <v>24</v>
      </c>
      <c r="G18" s="136"/>
      <c r="H18" s="137"/>
      <c r="I18" s="112" t="s">
        <v>224</v>
      </c>
      <c r="J18" s="113"/>
      <c r="N18" s="49"/>
      <c r="O18" s="49"/>
      <c r="P18" s="49"/>
      <c r="Q18" s="49"/>
    </row>
    <row r="19" spans="1:17" s="47" customFormat="1" ht="25.5" customHeight="1" x14ac:dyDescent="0.2">
      <c r="A19" s="69"/>
      <c r="B19" s="116"/>
      <c r="C19" s="117"/>
      <c r="D19" s="118" t="str">
        <f t="shared" si="0"/>
        <v/>
      </c>
      <c r="E19" s="119"/>
      <c r="F19" s="95" t="str">
        <f t="shared" si="1"/>
        <v/>
      </c>
      <c r="G19" s="114"/>
      <c r="H19" s="115"/>
      <c r="I19" s="112"/>
      <c r="J19" s="113"/>
    </row>
    <row r="20" spans="1:17" s="47" customFormat="1" ht="25.5" customHeight="1" x14ac:dyDescent="0.2">
      <c r="A20" s="69"/>
      <c r="B20" s="116"/>
      <c r="C20" s="117"/>
      <c r="D20" s="118" t="str">
        <f t="shared" si="0"/>
        <v/>
      </c>
      <c r="E20" s="119"/>
      <c r="F20" s="95" t="str">
        <f t="shared" si="1"/>
        <v/>
      </c>
      <c r="G20" s="114"/>
      <c r="H20" s="115"/>
      <c r="I20" s="112"/>
      <c r="J20" s="113"/>
    </row>
    <row r="21" spans="1:17" s="47" customFormat="1" ht="25.5" customHeight="1" x14ac:dyDescent="0.2">
      <c r="A21" s="69"/>
      <c r="B21" s="116"/>
      <c r="C21" s="117"/>
      <c r="D21" s="118" t="str">
        <f t="shared" si="0"/>
        <v/>
      </c>
      <c r="E21" s="119"/>
      <c r="F21" s="95" t="str">
        <f t="shared" si="1"/>
        <v/>
      </c>
      <c r="G21" s="114"/>
      <c r="H21" s="115"/>
      <c r="I21" s="112"/>
      <c r="J21" s="113"/>
    </row>
    <row r="22" spans="1:17" s="47" customFormat="1" ht="25.5" customHeight="1" x14ac:dyDescent="0.2">
      <c r="A22" s="69"/>
      <c r="B22" s="116"/>
      <c r="C22" s="117"/>
      <c r="D22" s="118" t="str">
        <f t="shared" si="0"/>
        <v/>
      </c>
      <c r="E22" s="119"/>
      <c r="F22" s="95" t="str">
        <f t="shared" si="1"/>
        <v/>
      </c>
      <c r="G22" s="114"/>
      <c r="H22" s="115"/>
      <c r="I22" s="112"/>
      <c r="J22" s="113"/>
    </row>
    <row r="23" spans="1:17" s="47" customFormat="1" ht="25.5" customHeight="1" x14ac:dyDescent="0.2">
      <c r="A23" s="69"/>
      <c r="B23" s="116"/>
      <c r="C23" s="117"/>
      <c r="D23" s="118" t="str">
        <f t="shared" si="0"/>
        <v/>
      </c>
      <c r="E23" s="119"/>
      <c r="F23" s="95" t="str">
        <f t="shared" si="1"/>
        <v/>
      </c>
      <c r="G23" s="114"/>
      <c r="H23" s="115"/>
      <c r="I23" s="112"/>
      <c r="J23" s="113"/>
    </row>
    <row r="24" spans="1:17" s="47" customFormat="1" ht="25.5" customHeight="1" x14ac:dyDescent="0.2">
      <c r="A24" s="69"/>
      <c r="B24" s="116"/>
      <c r="C24" s="117"/>
      <c r="D24" s="118" t="str">
        <f t="shared" si="0"/>
        <v/>
      </c>
      <c r="E24" s="119"/>
      <c r="F24" s="95" t="str">
        <f t="shared" si="1"/>
        <v/>
      </c>
      <c r="G24" s="114"/>
      <c r="H24" s="115"/>
      <c r="I24" s="112"/>
      <c r="J24" s="113"/>
    </row>
    <row r="25" spans="1:17" s="47" customFormat="1" ht="25.5" customHeight="1" x14ac:dyDescent="0.2">
      <c r="A25" s="69"/>
      <c r="B25" s="116"/>
      <c r="C25" s="117"/>
      <c r="D25" s="118" t="str">
        <f t="shared" si="0"/>
        <v/>
      </c>
      <c r="E25" s="119"/>
      <c r="F25" s="95" t="str">
        <f t="shared" si="1"/>
        <v/>
      </c>
      <c r="G25" s="114"/>
      <c r="H25" s="115"/>
      <c r="I25" s="112"/>
      <c r="J25" s="113"/>
    </row>
    <row r="26" spans="1:17" s="47" customFormat="1" ht="20.25" customHeight="1" x14ac:dyDescent="0.2">
      <c r="A26" s="24" t="str">
        <f>IF(SUM(A17:A25)&lt;&gt;0,SUM(A17:A25),"")</f>
        <v/>
      </c>
      <c r="B26" s="24"/>
      <c r="C26" s="144" t="str">
        <f>IF(A26="","","Gesamtbetrag")</f>
        <v/>
      </c>
      <c r="D26" s="144"/>
      <c r="E26" s="144"/>
      <c r="F26" s="96"/>
      <c r="G26" s="25"/>
      <c r="H26" s="26"/>
      <c r="I26" s="26"/>
      <c r="J26" s="26"/>
    </row>
    <row r="27" spans="1:17" s="47" customFormat="1" ht="20.25" customHeight="1" x14ac:dyDescent="0.2">
      <c r="A27" s="24"/>
      <c r="B27" s="24"/>
      <c r="C27" s="58"/>
      <c r="D27" s="58"/>
      <c r="E27" s="58"/>
      <c r="F27" s="38"/>
      <c r="G27" s="38"/>
      <c r="H27" s="59"/>
      <c r="I27" s="59"/>
      <c r="J27" s="59"/>
    </row>
    <row r="28" spans="1:17" s="47" customFormat="1" ht="94.5" customHeight="1" x14ac:dyDescent="0.2">
      <c r="A28" s="111" t="s">
        <v>60</v>
      </c>
      <c r="B28" s="111"/>
      <c r="C28" s="111"/>
      <c r="D28" s="111"/>
      <c r="E28" s="111"/>
      <c r="F28" s="111"/>
      <c r="G28" s="111"/>
      <c r="H28" s="111"/>
      <c r="I28" s="111"/>
      <c r="J28" s="111"/>
    </row>
    <row r="29" spans="1:17" s="47" customFormat="1" ht="20.25" customHeight="1" x14ac:dyDescent="0.2">
      <c r="A29" s="24"/>
      <c r="B29" s="24"/>
      <c r="C29" s="58"/>
      <c r="D29" s="58"/>
      <c r="E29" s="58"/>
      <c r="F29" s="38"/>
      <c r="G29" s="38"/>
      <c r="H29" s="59"/>
      <c r="I29" s="59"/>
      <c r="J29" s="59"/>
    </row>
    <row r="30" spans="1:17" s="30" customFormat="1" ht="37.5" customHeight="1" x14ac:dyDescent="0.2">
      <c r="A30" s="138"/>
      <c r="B30" s="138"/>
      <c r="C30" s="138"/>
      <c r="G30" s="109"/>
      <c r="H30" s="109"/>
      <c r="I30" s="109"/>
      <c r="J30" s="109"/>
    </row>
    <row r="31" spans="1:17" s="30" customFormat="1" ht="17.25" customHeight="1" x14ac:dyDescent="0.2">
      <c r="A31" s="139" t="s">
        <v>57</v>
      </c>
      <c r="B31" s="139"/>
      <c r="C31" s="139"/>
      <c r="G31" s="110" t="s">
        <v>56</v>
      </c>
      <c r="H31" s="110"/>
      <c r="I31" s="110"/>
      <c r="J31" s="110"/>
    </row>
  </sheetData>
  <sheetProtection algorithmName="SHA-512" hashValue="cUEmf/fPT0t+NGB+fXfVMOD7PZOvQ34nl3bsRjMK9b3sJIMsLeGRey3uNSOXc+XcEhDDwn3RtAAUdeMupg+JkQ==" saltValue="8zBiBBiJNgQ3bV5T+JlViw==" spinCount="100000" sheet="1" objects="1" scenarios="1" selectLockedCells="1"/>
  <mergeCells count="53">
    <mergeCell ref="C26:E26"/>
    <mergeCell ref="A28:J28"/>
    <mergeCell ref="G30:J30"/>
    <mergeCell ref="G31:J31"/>
    <mergeCell ref="A30:C30"/>
    <mergeCell ref="A31:C31"/>
    <mergeCell ref="G24:H24"/>
    <mergeCell ref="I24:J24"/>
    <mergeCell ref="G25:H25"/>
    <mergeCell ref="I25:J25"/>
    <mergeCell ref="B24:C24"/>
    <mergeCell ref="B25:C25"/>
    <mergeCell ref="D24:E24"/>
    <mergeCell ref="D25:E25"/>
    <mergeCell ref="G22:H22"/>
    <mergeCell ref="I22:J22"/>
    <mergeCell ref="G23:H23"/>
    <mergeCell ref="I23:J23"/>
    <mergeCell ref="B22:C22"/>
    <mergeCell ref="B23:C23"/>
    <mergeCell ref="D22:E22"/>
    <mergeCell ref="D23:E23"/>
    <mergeCell ref="G20:H20"/>
    <mergeCell ref="I20:J20"/>
    <mergeCell ref="G21:H21"/>
    <mergeCell ref="I21:J21"/>
    <mergeCell ref="B20:C20"/>
    <mergeCell ref="B21:C21"/>
    <mergeCell ref="D20:E20"/>
    <mergeCell ref="D21:E21"/>
    <mergeCell ref="G18:H18"/>
    <mergeCell ref="I18:J18"/>
    <mergeCell ref="G19:H19"/>
    <mergeCell ref="I19:J19"/>
    <mergeCell ref="B18:C18"/>
    <mergeCell ref="B19:C19"/>
    <mergeCell ref="D18:E18"/>
    <mergeCell ref="D19:E19"/>
    <mergeCell ref="L2:L4"/>
    <mergeCell ref="M2:N4"/>
    <mergeCell ref="J3:J4"/>
    <mergeCell ref="F5:J5"/>
    <mergeCell ref="G17:H17"/>
    <mergeCell ref="I17:J17"/>
    <mergeCell ref="I1:J2"/>
    <mergeCell ref="C2:F4"/>
    <mergeCell ref="C9:I9"/>
    <mergeCell ref="C10:I10"/>
    <mergeCell ref="G16:H16"/>
    <mergeCell ref="B16:C16"/>
    <mergeCell ref="B17:C17"/>
    <mergeCell ref="D16:E16"/>
    <mergeCell ref="D17:E17"/>
  </mergeCells>
  <dataValidations count="2">
    <dataValidation type="textLength" operator="equal" allowBlank="1" showInputMessage="1" showErrorMessage="1" errorTitle="Hinweis" error="Die Eingabe in dieser Zelle ist auf vier Zeichen begrenzt. Bitte korrigieren Sie Ihre Eingabe." sqref="C12:G12" xr:uid="{00000000-0002-0000-0C00-000000000000}">
      <formula1>4</formula1>
    </dataValidation>
    <dataValidation type="textLength" operator="equal" allowBlank="1" showInputMessage="1" showErrorMessage="1" errorTitle="Hinweis" error="Die Eingabe in dieser Zelle ist auf zwei Zeichen begrenzt. Bitte korrigieren Sie Ihre Eingabe." sqref="H12" xr:uid="{00000000-0002-0000-0C00-000001000000}">
      <formula1>2</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DAFB3DDB-49D6-40B5-A683-630970C4402D}">
            <xm:f>AND(OR(Januar!$B$11&lt;&gt;"",Januar!$L$11&lt;&gt;""))</xm:f>
            <x14:dxf>
              <fill>
                <patternFill patternType="none">
                  <bgColor auto="1"/>
                </patternFill>
              </fill>
              <border>
                <left/>
                <right/>
                <top/>
                <bottom/>
                <vertical/>
                <horizontal/>
              </border>
            </x14:dxf>
          </x14:cfRule>
          <xm:sqref>C11:I11</xm:sqref>
        </x14:conditionalFormatting>
        <x14:conditionalFormatting xmlns:xm="http://schemas.microsoft.com/office/excel/2006/main">
          <x14:cfRule type="expression" priority="1" id="{7C8BF711-603C-48DB-8357-42F89EEE92B6}">
            <xm:f>AND(OR(Januar!$B$11&lt;&gt;"",Januar!$L$11&lt;&gt;""))</xm:f>
            <x14:dxf>
              <border>
                <left/>
                <right/>
                <top/>
                <bottom/>
                <vertical/>
                <horizontal/>
              </border>
            </x14:dxf>
          </x14:cfRule>
          <xm:sqref>C13:I13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r:uid="{00000000-0002-0000-0C00-000002000000}">
          <x14:formula1>
            <xm:f>Variable!$A$2:$A$3</xm:f>
          </x14:formula1>
          <xm:sqref>C10:I10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2">
    <pageSetUpPr fitToPage="1"/>
  </sheetPr>
  <dimension ref="A1:Q31"/>
  <sheetViews>
    <sheetView showGridLines="0" topLeftCell="A9" zoomScaleNormal="100" workbookViewId="0">
      <selection activeCell="A17" sqref="A17"/>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35" t="str">
        <f>IF(Januar!L2&lt;&gt;"",Januar!I1,"")</f>
        <v/>
      </c>
      <c r="J1" s="135"/>
    </row>
    <row r="2" spans="1:14" ht="12.75" customHeight="1" x14ac:dyDescent="0.2">
      <c r="C2" s="124" t="s">
        <v>9</v>
      </c>
      <c r="D2" s="124"/>
      <c r="E2" s="124"/>
      <c r="F2" s="124"/>
      <c r="H2" s="22"/>
      <c r="I2" s="135"/>
      <c r="J2" s="135"/>
      <c r="L2" s="142"/>
      <c r="M2" s="131"/>
      <c r="N2" s="131"/>
    </row>
    <row r="3" spans="1:14" ht="12.75" customHeight="1" x14ac:dyDescent="0.2">
      <c r="C3" s="124"/>
      <c r="D3" s="124"/>
      <c r="E3" s="124"/>
      <c r="F3" s="124"/>
      <c r="G3" s="22"/>
      <c r="H3" s="22"/>
      <c r="I3" s="22"/>
      <c r="J3" s="133" t="str">
        <f>IF(Januar!L2&lt;&gt;"",Januar!J3,"")</f>
        <v/>
      </c>
      <c r="L3" s="142"/>
      <c r="M3" s="131"/>
      <c r="N3" s="131"/>
    </row>
    <row r="4" spans="1:14" ht="12.75" customHeight="1" x14ac:dyDescent="0.2">
      <c r="C4" s="124"/>
      <c r="D4" s="124"/>
      <c r="E4" s="124"/>
      <c r="F4" s="124"/>
      <c r="G4" s="22"/>
      <c r="H4" s="22"/>
      <c r="I4" s="22"/>
      <c r="J4" s="133"/>
      <c r="L4" s="142"/>
      <c r="M4" s="131"/>
      <c r="N4" s="131"/>
    </row>
    <row r="5" spans="1:14" ht="21.75" customHeight="1" x14ac:dyDescent="0.2">
      <c r="E5" s="61"/>
      <c r="F5" s="134" t="str">
        <f>IF(Januar!L2&lt;&gt;"",Januar!F5,"")</f>
        <v/>
      </c>
      <c r="G5" s="134"/>
      <c r="H5" s="134"/>
      <c r="I5" s="134"/>
      <c r="J5" s="134"/>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87">
        <f>EOMONTH(Januar!J8,10)</f>
        <v>46356</v>
      </c>
    </row>
    <row r="9" spans="1:14" s="33" customFormat="1" ht="30" customHeight="1" x14ac:dyDescent="0.2">
      <c r="A9" s="34"/>
      <c r="B9" s="34"/>
      <c r="C9" s="122">
        <v>1</v>
      </c>
      <c r="D9" s="122"/>
      <c r="E9" s="122"/>
      <c r="F9" s="122"/>
      <c r="G9" s="122"/>
      <c r="H9" s="122"/>
      <c r="I9" s="122"/>
      <c r="J9" s="35"/>
    </row>
    <row r="10" spans="1:14" s="30" customFormat="1" ht="30" customHeight="1" x14ac:dyDescent="0.2">
      <c r="A10" s="36"/>
      <c r="B10" s="36"/>
      <c r="C10" s="122" t="s">
        <v>133</v>
      </c>
      <c r="D10" s="122"/>
      <c r="E10" s="122"/>
      <c r="F10" s="122"/>
      <c r="G10" s="122"/>
      <c r="H10" s="122"/>
      <c r="I10" s="122"/>
      <c r="J10" s="35"/>
      <c r="L10" s="105" t="s">
        <v>135</v>
      </c>
    </row>
    <row r="11" spans="1:14" s="30" customFormat="1" ht="30" customHeight="1" x14ac:dyDescent="0.2">
      <c r="A11" s="36" t="s">
        <v>2</v>
      </c>
      <c r="B11" s="79" t="str">
        <f>IF(Januar!$C$11&lt;&gt;"",Januar!$L$11,Januar!$B$11)</f>
        <v/>
      </c>
      <c r="C11" s="56"/>
      <c r="D11" s="56"/>
      <c r="E11" s="72"/>
      <c r="F11" s="72"/>
      <c r="G11" s="72"/>
      <c r="H11" s="72"/>
      <c r="I11" s="94"/>
      <c r="J11" s="35"/>
    </row>
    <row r="12" spans="1:14" s="30" customFormat="1" ht="25.5" customHeight="1" x14ac:dyDescent="0.25">
      <c r="A12" s="83" t="s">
        <v>1</v>
      </c>
      <c r="B12" s="79" t="str">
        <f>IF(Januar!$C$12&lt;&gt;"",Januar!$L$12,Januar!$B$12)</f>
        <v/>
      </c>
      <c r="C12" s="70"/>
      <c r="D12" s="70"/>
      <c r="E12" s="70"/>
      <c r="F12" s="70"/>
      <c r="G12" s="70"/>
      <c r="H12" s="71"/>
      <c r="I12" s="71"/>
      <c r="J12" s="38"/>
      <c r="K12" s="39"/>
    </row>
    <row r="13" spans="1:14" s="30" customFormat="1" ht="4.5" customHeight="1" x14ac:dyDescent="0.2">
      <c r="A13" s="40"/>
      <c r="B13" s="40"/>
      <c r="C13" s="41"/>
      <c r="D13" s="41"/>
      <c r="E13" s="42"/>
      <c r="F13" s="42"/>
      <c r="G13" s="42"/>
      <c r="H13" s="42"/>
      <c r="I13" s="93"/>
      <c r="J13" s="38"/>
      <c r="K13" s="39"/>
    </row>
    <row r="14" spans="1:14" s="30" customFormat="1" ht="14.25" customHeight="1" x14ac:dyDescent="0.2">
      <c r="A14" s="36"/>
      <c r="B14" s="36"/>
      <c r="C14" s="43"/>
      <c r="D14" s="43"/>
      <c r="E14" s="43"/>
      <c r="F14" s="43"/>
      <c r="G14" s="43"/>
      <c r="H14" s="43"/>
      <c r="I14" s="43"/>
      <c r="J14" s="35"/>
    </row>
    <row r="15" spans="1:14" s="30" customFormat="1" ht="40.5" customHeight="1" x14ac:dyDescent="0.2">
      <c r="A15" s="62" t="s">
        <v>40</v>
      </c>
      <c r="B15" s="62"/>
      <c r="C15" s="45"/>
      <c r="D15" s="45"/>
      <c r="E15" s="45"/>
      <c r="F15" s="45"/>
      <c r="G15" s="45"/>
      <c r="H15" s="45"/>
      <c r="I15" s="45"/>
      <c r="J15" s="45"/>
      <c r="K15" s="47"/>
    </row>
    <row r="16" spans="1:14" s="47" customFormat="1" ht="25.5" customHeight="1" x14ac:dyDescent="0.2">
      <c r="A16" s="46" t="s">
        <v>0</v>
      </c>
      <c r="B16" s="128" t="s">
        <v>3</v>
      </c>
      <c r="C16" s="129"/>
      <c r="D16" s="130" t="s">
        <v>115</v>
      </c>
      <c r="E16" s="129"/>
      <c r="F16" s="57" t="s">
        <v>38</v>
      </c>
      <c r="G16" s="125" t="s">
        <v>36</v>
      </c>
      <c r="H16" s="126"/>
      <c r="I16" s="56" t="s">
        <v>37</v>
      </c>
      <c r="N16" s="48"/>
    </row>
    <row r="17" spans="1:17" s="47" customFormat="1" ht="54" customHeight="1" x14ac:dyDescent="0.2">
      <c r="A17" s="23"/>
      <c r="B17" s="140" t="s">
        <v>200</v>
      </c>
      <c r="C17" s="141"/>
      <c r="D17" s="118" t="str">
        <f>IF(A17&lt;&gt;"","361100","")</f>
        <v/>
      </c>
      <c r="E17" s="119"/>
      <c r="F17" s="95" t="str">
        <f>IF(B17&lt;&gt;"",MID(B17,4,2),"")</f>
        <v>25</v>
      </c>
      <c r="G17" s="136"/>
      <c r="H17" s="137"/>
      <c r="I17" s="112" t="s">
        <v>201</v>
      </c>
      <c r="J17" s="113"/>
      <c r="N17" s="49"/>
      <c r="O17" s="49"/>
      <c r="P17" s="49"/>
      <c r="Q17" s="49"/>
    </row>
    <row r="18" spans="1:17" s="47" customFormat="1" ht="36" customHeight="1" x14ac:dyDescent="0.2">
      <c r="A18" s="23"/>
      <c r="B18" s="140" t="s">
        <v>202</v>
      </c>
      <c r="C18" s="141"/>
      <c r="D18" s="118" t="str">
        <f t="shared" ref="D18:D25" si="0">IF(A18&lt;&gt;"","361100","")</f>
        <v/>
      </c>
      <c r="E18" s="119"/>
      <c r="F18" s="95" t="str">
        <f t="shared" ref="F18:F25" si="1">IF(B18&lt;&gt;"",MID(B18,4,2),"")</f>
        <v>26</v>
      </c>
      <c r="G18" s="136"/>
      <c r="H18" s="137"/>
      <c r="I18" s="112" t="s">
        <v>203</v>
      </c>
      <c r="J18" s="113"/>
      <c r="N18" s="49"/>
      <c r="O18" s="49"/>
      <c r="P18" s="49"/>
      <c r="Q18" s="49"/>
    </row>
    <row r="19" spans="1:17" s="47" customFormat="1" ht="34.5" customHeight="1" x14ac:dyDescent="0.2">
      <c r="A19" s="23"/>
      <c r="B19" s="140" t="s">
        <v>204</v>
      </c>
      <c r="C19" s="141"/>
      <c r="D19" s="118" t="str">
        <f t="shared" si="0"/>
        <v/>
      </c>
      <c r="E19" s="119"/>
      <c r="F19" s="95" t="str">
        <f t="shared" si="1"/>
        <v>26</v>
      </c>
      <c r="G19" s="136"/>
      <c r="H19" s="137"/>
      <c r="I19" s="112" t="s">
        <v>205</v>
      </c>
      <c r="J19" s="113"/>
      <c r="N19" s="49"/>
      <c r="O19" s="49"/>
      <c r="P19" s="49"/>
      <c r="Q19" s="49"/>
    </row>
    <row r="20" spans="1:17" s="47" customFormat="1" ht="25.5" customHeight="1" x14ac:dyDescent="0.2">
      <c r="A20" s="23"/>
      <c r="B20" s="140" t="s">
        <v>206</v>
      </c>
      <c r="C20" s="141"/>
      <c r="D20" s="118" t="str">
        <f t="shared" si="0"/>
        <v/>
      </c>
      <c r="E20" s="119"/>
      <c r="F20" s="95" t="str">
        <f t="shared" si="1"/>
        <v>26</v>
      </c>
      <c r="G20" s="136"/>
      <c r="H20" s="137"/>
      <c r="I20" s="112" t="s">
        <v>207</v>
      </c>
      <c r="J20" s="113"/>
      <c r="N20" s="49"/>
      <c r="O20" s="49"/>
      <c r="P20" s="49"/>
      <c r="Q20" s="49"/>
    </row>
    <row r="21" spans="1:17" s="47" customFormat="1" ht="25.5" customHeight="1" x14ac:dyDescent="0.2">
      <c r="A21" s="23"/>
      <c r="B21" s="140" t="s">
        <v>208</v>
      </c>
      <c r="C21" s="141"/>
      <c r="D21" s="118" t="str">
        <f t="shared" si="0"/>
        <v/>
      </c>
      <c r="E21" s="119"/>
      <c r="F21" s="95" t="str">
        <f t="shared" si="1"/>
        <v>27</v>
      </c>
      <c r="G21" s="136"/>
      <c r="H21" s="137"/>
      <c r="I21" s="112" t="s">
        <v>209</v>
      </c>
      <c r="J21" s="113"/>
      <c r="N21" s="49"/>
      <c r="O21" s="49"/>
      <c r="P21" s="49"/>
      <c r="Q21" s="49"/>
    </row>
    <row r="22" spans="1:17" s="47" customFormat="1" ht="25.5" customHeight="1" x14ac:dyDescent="0.2">
      <c r="A22" s="23"/>
      <c r="B22" s="140" t="s">
        <v>210</v>
      </c>
      <c r="C22" s="141"/>
      <c r="D22" s="118" t="str">
        <f t="shared" si="0"/>
        <v/>
      </c>
      <c r="E22" s="119"/>
      <c r="F22" s="95" t="str">
        <f t="shared" si="1"/>
        <v>27</v>
      </c>
      <c r="G22" s="136"/>
      <c r="H22" s="137"/>
      <c r="I22" s="112" t="s">
        <v>211</v>
      </c>
      <c r="J22" s="113"/>
    </row>
    <row r="23" spans="1:17" s="47" customFormat="1" ht="25.5" hidden="1" customHeight="1" x14ac:dyDescent="0.2">
      <c r="A23" s="69"/>
      <c r="B23" s="116"/>
      <c r="C23" s="117"/>
      <c r="D23" s="118" t="str">
        <f t="shared" si="0"/>
        <v/>
      </c>
      <c r="E23" s="119"/>
      <c r="F23" s="95" t="str">
        <f t="shared" si="1"/>
        <v/>
      </c>
      <c r="G23" s="100"/>
      <c r="H23" s="101"/>
      <c r="I23" s="98"/>
      <c r="J23" s="99"/>
    </row>
    <row r="24" spans="1:17" s="47" customFormat="1" ht="25.5" hidden="1" customHeight="1" x14ac:dyDescent="0.2">
      <c r="A24" s="69"/>
      <c r="B24" s="116"/>
      <c r="C24" s="117"/>
      <c r="D24" s="118" t="str">
        <f t="shared" si="0"/>
        <v/>
      </c>
      <c r="E24" s="119"/>
      <c r="F24" s="95" t="str">
        <f t="shared" si="1"/>
        <v/>
      </c>
      <c r="G24" s="100"/>
      <c r="H24" s="101"/>
      <c r="I24" s="98"/>
      <c r="J24" s="99"/>
    </row>
    <row r="25" spans="1:17" s="47" customFormat="1" ht="25.5" customHeight="1" x14ac:dyDescent="0.2">
      <c r="A25" s="69"/>
      <c r="B25" s="116"/>
      <c r="C25" s="117"/>
      <c r="D25" s="118" t="str">
        <f t="shared" si="0"/>
        <v/>
      </c>
      <c r="E25" s="119"/>
      <c r="F25" s="95" t="str">
        <f t="shared" si="1"/>
        <v/>
      </c>
      <c r="G25" s="100"/>
      <c r="H25" s="101"/>
      <c r="I25" s="98"/>
      <c r="J25" s="99"/>
    </row>
    <row r="26" spans="1:17" s="47" customFormat="1" ht="20.25" customHeight="1" x14ac:dyDescent="0.2">
      <c r="A26" s="24" t="str">
        <f>IF(SUM(A17:A25)&lt;&gt;0,SUM(A17:A25),"")</f>
        <v/>
      </c>
      <c r="B26" s="24"/>
      <c r="C26" s="144" t="str">
        <f>IF(A26="","","Gesamtbetrag")</f>
        <v/>
      </c>
      <c r="D26" s="144"/>
      <c r="E26" s="144"/>
      <c r="F26" s="96"/>
      <c r="G26" s="25"/>
      <c r="H26" s="26"/>
      <c r="I26" s="26"/>
      <c r="J26" s="26"/>
    </row>
    <row r="27" spans="1:17" s="47" customFormat="1" ht="20.25" customHeight="1" x14ac:dyDescent="0.2">
      <c r="A27" s="24"/>
      <c r="B27" s="24"/>
      <c r="C27" s="58"/>
      <c r="D27" s="58"/>
      <c r="E27" s="58"/>
      <c r="F27" s="38"/>
      <c r="G27" s="38"/>
      <c r="H27" s="59"/>
      <c r="I27" s="59"/>
      <c r="J27" s="59"/>
    </row>
    <row r="28" spans="1:17" s="47" customFormat="1" ht="94.5" customHeight="1" x14ac:dyDescent="0.2">
      <c r="A28" s="111" t="s">
        <v>60</v>
      </c>
      <c r="B28" s="111"/>
      <c r="C28" s="111"/>
      <c r="D28" s="111"/>
      <c r="E28" s="111"/>
      <c r="F28" s="111"/>
      <c r="G28" s="111"/>
      <c r="H28" s="111"/>
      <c r="I28" s="111"/>
      <c r="J28" s="111"/>
    </row>
    <row r="29" spans="1:17" s="47" customFormat="1" ht="20.25" customHeight="1" x14ac:dyDescent="0.2">
      <c r="A29" s="24"/>
      <c r="B29" s="24"/>
      <c r="C29" s="58"/>
      <c r="D29" s="58"/>
      <c r="E29" s="58"/>
      <c r="F29" s="38"/>
      <c r="G29" s="38"/>
      <c r="H29" s="59"/>
      <c r="I29" s="59"/>
      <c r="J29" s="59"/>
    </row>
    <row r="30" spans="1:17" s="30" customFormat="1" ht="37.5" customHeight="1" x14ac:dyDescent="0.2">
      <c r="A30" s="138"/>
      <c r="B30" s="138"/>
      <c r="C30" s="138"/>
      <c r="G30" s="109"/>
      <c r="H30" s="109"/>
      <c r="I30" s="109"/>
      <c r="J30" s="109"/>
    </row>
    <row r="31" spans="1:17" s="30" customFormat="1" ht="17.25" customHeight="1" x14ac:dyDescent="0.2">
      <c r="A31" s="139" t="s">
        <v>57</v>
      </c>
      <c r="B31" s="139"/>
      <c r="C31" s="139"/>
      <c r="G31" s="110" t="s">
        <v>56</v>
      </c>
      <c r="H31" s="110"/>
      <c r="I31" s="110"/>
      <c r="J31" s="110"/>
    </row>
  </sheetData>
  <sheetProtection algorithmName="SHA-512" hashValue="YyPrVKFG1INYX2pA/Uvex4YxKc5obGfxl5GCZCx7HSymbOa/Sn98WqIr5MsG/7N02+pncvwhCOGbQcZHYEdfiQ==" saltValue="BiyIpMlO70EXvbyjntcT0g==" spinCount="100000" sheet="1" objects="1" scenarios="1" selectLockedCells="1"/>
  <mergeCells count="47">
    <mergeCell ref="B18:C18"/>
    <mergeCell ref="B19:C19"/>
    <mergeCell ref="B20:C20"/>
    <mergeCell ref="C26:E26"/>
    <mergeCell ref="A28:J28"/>
    <mergeCell ref="I19:J19"/>
    <mergeCell ref="G18:H18"/>
    <mergeCell ref="I18:J18"/>
    <mergeCell ref="G19:H19"/>
    <mergeCell ref="B22:C22"/>
    <mergeCell ref="B23:C23"/>
    <mergeCell ref="B24:C24"/>
    <mergeCell ref="B25:C25"/>
    <mergeCell ref="D18:E18"/>
    <mergeCell ref="D19:E19"/>
    <mergeCell ref="D20:E20"/>
    <mergeCell ref="G30:J30"/>
    <mergeCell ref="G31:J31"/>
    <mergeCell ref="A30:C30"/>
    <mergeCell ref="A31:C31"/>
    <mergeCell ref="G20:H20"/>
    <mergeCell ref="G21:H21"/>
    <mergeCell ref="I21:J21"/>
    <mergeCell ref="I20:J20"/>
    <mergeCell ref="B21:C21"/>
    <mergeCell ref="I22:J22"/>
    <mergeCell ref="G22:H22"/>
    <mergeCell ref="D21:E21"/>
    <mergeCell ref="D22:E22"/>
    <mergeCell ref="D23:E23"/>
    <mergeCell ref="D24:E24"/>
    <mergeCell ref="D25:E25"/>
    <mergeCell ref="L2:L4"/>
    <mergeCell ref="M2:N4"/>
    <mergeCell ref="J3:J4"/>
    <mergeCell ref="F5:J5"/>
    <mergeCell ref="G17:H17"/>
    <mergeCell ref="I17:J17"/>
    <mergeCell ref="I1:J2"/>
    <mergeCell ref="C2:F4"/>
    <mergeCell ref="C9:I9"/>
    <mergeCell ref="C10:I10"/>
    <mergeCell ref="G16:H16"/>
    <mergeCell ref="D16:E16"/>
    <mergeCell ref="D17:E17"/>
    <mergeCell ref="B16:C16"/>
    <mergeCell ref="B17:C17"/>
  </mergeCells>
  <dataValidations count="2">
    <dataValidation type="textLength" operator="equal" allowBlank="1" showInputMessage="1" showErrorMessage="1" errorTitle="Hinweis" error="Die Eingabe in dieser Zelle ist auf vier Zeichen begrenzt. Bitte korrigieren Sie Ihre Eingabe." sqref="C12:G12" xr:uid="{00000000-0002-0000-0D00-000000000000}">
      <formula1>4</formula1>
    </dataValidation>
    <dataValidation type="textLength" operator="equal" allowBlank="1" showInputMessage="1" showErrorMessage="1" errorTitle="Hinweis" error="Die Eingabe in dieser Zelle ist auf zwei Zeichen begrenzt. Bitte korrigieren Sie Ihre Eingabe." sqref="H12" xr:uid="{00000000-0002-0000-0D00-000001000000}">
      <formula1>2</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2F9F6DE3-E5A4-4BCB-85AE-E15400945EB1}">
            <xm:f>AND(OR(Januar!$B$11&lt;&gt;"",Januar!$L$11&lt;&gt;""))</xm:f>
            <x14:dxf>
              <fill>
                <patternFill patternType="none">
                  <bgColor auto="1"/>
                </patternFill>
              </fill>
              <border>
                <left/>
                <right/>
                <top/>
                <bottom/>
                <vertical/>
                <horizontal/>
              </border>
            </x14:dxf>
          </x14:cfRule>
          <xm:sqref>C11:I11</xm:sqref>
        </x14:conditionalFormatting>
        <x14:conditionalFormatting xmlns:xm="http://schemas.microsoft.com/office/excel/2006/main">
          <x14:cfRule type="expression" priority="1" id="{081EC247-C70D-4842-8E17-310DD5197569}">
            <xm:f>AND(OR(Januar!$B$11&lt;&gt;"",Januar!$L$11&lt;&gt;""))</xm:f>
            <x14:dxf>
              <border>
                <left/>
                <right/>
                <top/>
                <bottom/>
                <vertical/>
                <horizontal/>
              </border>
            </x14:dxf>
          </x14:cfRule>
          <xm:sqref>C13:I13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r:uid="{00000000-0002-0000-0D00-000002000000}">
          <x14:formula1>
            <xm:f>Variable!$A$2:$A$3</xm:f>
          </x14:formula1>
          <xm:sqref>C10:I10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3">
    <pageSetUpPr fitToPage="1"/>
  </sheetPr>
  <dimension ref="A1:Q31"/>
  <sheetViews>
    <sheetView showGridLines="0" zoomScaleNormal="100" workbookViewId="0">
      <selection activeCell="A17" sqref="A17"/>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35" t="str">
        <f>IF(Januar!L2&lt;&gt;"",Januar!I1,"")</f>
        <v/>
      </c>
      <c r="J1" s="135"/>
    </row>
    <row r="2" spans="1:14" ht="12.75" customHeight="1" x14ac:dyDescent="0.2">
      <c r="C2" s="124" t="s">
        <v>9</v>
      </c>
      <c r="D2" s="124"/>
      <c r="E2" s="124"/>
      <c r="F2" s="124"/>
      <c r="H2" s="22"/>
      <c r="I2" s="135"/>
      <c r="J2" s="135"/>
      <c r="L2" s="142"/>
      <c r="M2" s="131"/>
      <c r="N2" s="131"/>
    </row>
    <row r="3" spans="1:14" ht="12.75" customHeight="1" x14ac:dyDescent="0.2">
      <c r="C3" s="124"/>
      <c r="D3" s="124"/>
      <c r="E3" s="124"/>
      <c r="F3" s="124"/>
      <c r="G3" s="22"/>
      <c r="H3" s="22"/>
      <c r="I3" s="22"/>
      <c r="J3" s="133" t="str">
        <f>IF(Januar!L2&lt;&gt;"",Januar!J3,"")</f>
        <v/>
      </c>
      <c r="L3" s="142"/>
      <c r="M3" s="131"/>
      <c r="N3" s="131"/>
    </row>
    <row r="4" spans="1:14" ht="12.75" customHeight="1" x14ac:dyDescent="0.2">
      <c r="C4" s="124"/>
      <c r="D4" s="124"/>
      <c r="E4" s="124"/>
      <c r="F4" s="124"/>
      <c r="G4" s="22"/>
      <c r="H4" s="22"/>
      <c r="I4" s="22"/>
      <c r="J4" s="133"/>
      <c r="L4" s="142"/>
      <c r="M4" s="131"/>
      <c r="N4" s="131"/>
    </row>
    <row r="5" spans="1:14" ht="21.75" customHeight="1" x14ac:dyDescent="0.2">
      <c r="E5" s="61"/>
      <c r="F5" s="134" t="str">
        <f>IF(Januar!L2&lt;&gt;"",Januar!F5,"")</f>
        <v/>
      </c>
      <c r="G5" s="134"/>
      <c r="H5" s="134"/>
      <c r="I5" s="134"/>
      <c r="J5" s="134"/>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87">
        <f>EOMONTH(Januar!J8,11)</f>
        <v>46387</v>
      </c>
    </row>
    <row r="9" spans="1:14" s="33" customFormat="1" ht="30" customHeight="1" x14ac:dyDescent="0.2">
      <c r="A9" s="34"/>
      <c r="B9" s="34"/>
      <c r="C9" s="145"/>
      <c r="D9" s="145"/>
      <c r="E9" s="145"/>
      <c r="F9" s="145"/>
      <c r="G9" s="145"/>
      <c r="H9" s="145"/>
      <c r="I9" s="145"/>
      <c r="J9" s="35"/>
    </row>
    <row r="10" spans="1:14" s="30" customFormat="1" ht="30" customHeight="1" x14ac:dyDescent="0.2">
      <c r="A10" s="36"/>
      <c r="B10" s="36"/>
      <c r="C10" s="122" t="s">
        <v>133</v>
      </c>
      <c r="D10" s="122"/>
      <c r="E10" s="122"/>
      <c r="F10" s="122"/>
      <c r="G10" s="122"/>
      <c r="H10" s="122"/>
      <c r="I10" s="122"/>
      <c r="J10" s="35"/>
      <c r="L10" s="105" t="s">
        <v>135</v>
      </c>
    </row>
    <row r="11" spans="1:14" s="30" customFormat="1" ht="30" customHeight="1" x14ac:dyDescent="0.2">
      <c r="A11" s="36" t="s">
        <v>2</v>
      </c>
      <c r="B11" s="79" t="str">
        <f>IF(Januar!$C$11&lt;&gt;"",Januar!$L$11,Januar!$B$11)</f>
        <v/>
      </c>
      <c r="C11" s="56"/>
      <c r="D11" s="56"/>
      <c r="E11" s="72"/>
      <c r="F11" s="72"/>
      <c r="G11" s="72"/>
      <c r="H11" s="72"/>
      <c r="I11" s="94"/>
      <c r="J11" s="35"/>
    </row>
    <row r="12" spans="1:14" s="30" customFormat="1" ht="25.5" customHeight="1" x14ac:dyDescent="0.25">
      <c r="A12" s="83" t="s">
        <v>1</v>
      </c>
      <c r="B12" s="79" t="str">
        <f>IF(Januar!$C$12&lt;&gt;"",Januar!$L$12,Januar!$B$12)</f>
        <v/>
      </c>
      <c r="C12" s="70"/>
      <c r="D12" s="70"/>
      <c r="E12" s="70"/>
      <c r="F12" s="70"/>
      <c r="G12" s="70"/>
      <c r="H12" s="71"/>
      <c r="I12" s="71"/>
      <c r="J12" s="38"/>
      <c r="K12" s="39"/>
    </row>
    <row r="13" spans="1:14" s="30" customFormat="1" ht="4.5" customHeight="1" x14ac:dyDescent="0.2">
      <c r="A13" s="40"/>
      <c r="B13" s="40"/>
      <c r="C13" s="41"/>
      <c r="D13" s="41"/>
      <c r="E13" s="42"/>
      <c r="F13" s="42"/>
      <c r="G13" s="42"/>
      <c r="H13" s="42"/>
      <c r="I13" s="93"/>
      <c r="J13" s="38"/>
      <c r="K13" s="39"/>
    </row>
    <row r="14" spans="1:14" s="30" customFormat="1" ht="14.25" customHeight="1" x14ac:dyDescent="0.2">
      <c r="A14" s="36"/>
      <c r="B14" s="36"/>
      <c r="C14" s="43"/>
      <c r="D14" s="43"/>
      <c r="E14" s="43"/>
      <c r="F14" s="43"/>
      <c r="G14" s="43"/>
      <c r="H14" s="43"/>
      <c r="I14" s="43"/>
      <c r="J14" s="35"/>
    </row>
    <row r="15" spans="1:14" s="30" customFormat="1" ht="40.5" customHeight="1" x14ac:dyDescent="0.2">
      <c r="A15" s="62" t="s">
        <v>40</v>
      </c>
      <c r="B15" s="62"/>
      <c r="C15" s="45"/>
      <c r="D15" s="45"/>
      <c r="E15" s="45"/>
      <c r="F15" s="45"/>
      <c r="G15" s="45"/>
      <c r="H15" s="45"/>
      <c r="I15" s="45"/>
      <c r="J15" s="45"/>
    </row>
    <row r="16" spans="1:14" s="47" customFormat="1" ht="25.5" customHeight="1" x14ac:dyDescent="0.2">
      <c r="A16" s="46" t="s">
        <v>0</v>
      </c>
      <c r="B16" s="128" t="s">
        <v>3</v>
      </c>
      <c r="C16" s="129"/>
      <c r="D16" s="130" t="s">
        <v>115</v>
      </c>
      <c r="E16" s="129"/>
      <c r="F16" s="57" t="s">
        <v>38</v>
      </c>
      <c r="G16" s="125" t="s">
        <v>36</v>
      </c>
      <c r="H16" s="126"/>
      <c r="I16" s="56" t="s">
        <v>37</v>
      </c>
      <c r="K16" s="30"/>
      <c r="N16" s="48"/>
    </row>
    <row r="17" spans="1:17" s="47" customFormat="1" ht="25.5" customHeight="1" x14ac:dyDescent="0.2">
      <c r="A17" s="23"/>
      <c r="B17" s="140" t="s">
        <v>225</v>
      </c>
      <c r="C17" s="141"/>
      <c r="D17" s="118" t="str">
        <f>IF(A17&lt;&gt;"","361100","")</f>
        <v/>
      </c>
      <c r="E17" s="119"/>
      <c r="F17" s="95" t="str">
        <f>IF(B17&lt;&gt;"",MID(B17,4,2),"")</f>
        <v>28</v>
      </c>
      <c r="G17" s="136"/>
      <c r="H17" s="137"/>
      <c r="I17" s="112" t="s">
        <v>128</v>
      </c>
      <c r="J17" s="113"/>
      <c r="K17" s="30"/>
      <c r="N17" s="49"/>
      <c r="O17" s="49"/>
      <c r="P17" s="49"/>
      <c r="Q17" s="49"/>
    </row>
    <row r="18" spans="1:17" s="47" customFormat="1" ht="36" customHeight="1" x14ac:dyDescent="0.2">
      <c r="A18" s="23"/>
      <c r="B18" s="140" t="s">
        <v>212</v>
      </c>
      <c r="C18" s="141"/>
      <c r="D18" s="118" t="str">
        <f t="shared" ref="D18:D25" si="0">IF(A18&lt;&gt;"","361100","")</f>
        <v/>
      </c>
      <c r="E18" s="119"/>
      <c r="F18" s="95" t="str">
        <f t="shared" ref="F18:F25" si="1">IF(B18&lt;&gt;"",MID(B18,4,2),"")</f>
        <v>28</v>
      </c>
      <c r="G18" s="136"/>
      <c r="H18" s="137"/>
      <c r="I18" s="112" t="s">
        <v>213</v>
      </c>
      <c r="J18" s="113"/>
      <c r="K18" s="30"/>
      <c r="N18" s="48"/>
      <c r="O18" s="49"/>
      <c r="P18" s="49"/>
      <c r="Q18" s="49"/>
    </row>
    <row r="19" spans="1:17" s="47" customFormat="1" ht="36" customHeight="1" x14ac:dyDescent="0.2">
      <c r="A19" s="23"/>
      <c r="B19" s="140" t="s">
        <v>214</v>
      </c>
      <c r="C19" s="141"/>
      <c r="D19" s="118" t="str">
        <f t="shared" si="0"/>
        <v/>
      </c>
      <c r="E19" s="119"/>
      <c r="F19" s="95" t="str">
        <f t="shared" si="1"/>
        <v>29</v>
      </c>
      <c r="G19" s="136"/>
      <c r="H19" s="137"/>
      <c r="I19" s="112" t="s">
        <v>129</v>
      </c>
      <c r="J19" s="113"/>
      <c r="K19" s="30"/>
      <c r="N19" s="48"/>
      <c r="O19" s="49"/>
      <c r="P19" s="49"/>
      <c r="Q19" s="49"/>
    </row>
    <row r="20" spans="1:17" s="47" customFormat="1" ht="25.5" customHeight="1" x14ac:dyDescent="0.2">
      <c r="A20" s="23"/>
      <c r="B20" s="116" t="s">
        <v>215</v>
      </c>
      <c r="C20" s="117"/>
      <c r="D20" s="118" t="str">
        <f t="shared" si="0"/>
        <v/>
      </c>
      <c r="E20" s="119"/>
      <c r="F20" s="95" t="str">
        <f t="shared" si="1"/>
        <v>30</v>
      </c>
      <c r="G20" s="136"/>
      <c r="H20" s="137"/>
      <c r="I20" s="112" t="s">
        <v>216</v>
      </c>
      <c r="J20" s="113"/>
    </row>
    <row r="21" spans="1:17" s="47" customFormat="1" ht="25.5" customHeight="1" x14ac:dyDescent="0.2">
      <c r="A21" s="23"/>
      <c r="B21" s="116" t="s">
        <v>217</v>
      </c>
      <c r="C21" s="117"/>
      <c r="D21" s="118" t="str">
        <f t="shared" si="0"/>
        <v/>
      </c>
      <c r="E21" s="119"/>
      <c r="F21" s="95" t="str">
        <f t="shared" si="1"/>
        <v>30</v>
      </c>
      <c r="G21" s="136"/>
      <c r="H21" s="137"/>
      <c r="I21" s="112" t="s">
        <v>218</v>
      </c>
      <c r="J21" s="113"/>
    </row>
    <row r="22" spans="1:17" s="47" customFormat="1" ht="25.5" customHeight="1" x14ac:dyDescent="0.2">
      <c r="A22" s="23"/>
      <c r="B22" s="116" t="s">
        <v>219</v>
      </c>
      <c r="C22" s="117"/>
      <c r="D22" s="118" t="str">
        <f t="shared" si="0"/>
        <v/>
      </c>
      <c r="E22" s="119"/>
      <c r="F22" s="95" t="str">
        <f t="shared" si="1"/>
        <v>30</v>
      </c>
      <c r="G22" s="136"/>
      <c r="H22" s="137"/>
      <c r="I22" s="112" t="s">
        <v>220</v>
      </c>
      <c r="J22" s="113"/>
    </row>
    <row r="23" spans="1:17" s="47" customFormat="1" ht="25.5" customHeight="1" x14ac:dyDescent="0.2">
      <c r="A23" s="69"/>
      <c r="B23" s="116"/>
      <c r="C23" s="117"/>
      <c r="D23" s="118" t="str">
        <f t="shared" si="0"/>
        <v/>
      </c>
      <c r="E23" s="119"/>
      <c r="F23" s="95" t="str">
        <f t="shared" si="1"/>
        <v/>
      </c>
      <c r="G23" s="114"/>
      <c r="H23" s="115"/>
      <c r="I23" s="112"/>
      <c r="J23" s="113"/>
    </row>
    <row r="24" spans="1:17" s="47" customFormat="1" ht="25.5" customHeight="1" x14ac:dyDescent="0.2">
      <c r="A24" s="69"/>
      <c r="B24" s="116"/>
      <c r="C24" s="117"/>
      <c r="D24" s="118" t="str">
        <f t="shared" si="0"/>
        <v/>
      </c>
      <c r="E24" s="119"/>
      <c r="F24" s="95" t="str">
        <f t="shared" si="1"/>
        <v/>
      </c>
      <c r="G24" s="114"/>
      <c r="H24" s="115"/>
      <c r="I24" s="112"/>
      <c r="J24" s="113"/>
    </row>
    <row r="25" spans="1:17" s="47" customFormat="1" ht="25.5" customHeight="1" x14ac:dyDescent="0.2">
      <c r="A25" s="69"/>
      <c r="B25" s="116"/>
      <c r="C25" s="117"/>
      <c r="D25" s="118" t="str">
        <f t="shared" si="0"/>
        <v/>
      </c>
      <c r="E25" s="119"/>
      <c r="F25" s="95" t="str">
        <f t="shared" si="1"/>
        <v/>
      </c>
      <c r="G25" s="114"/>
      <c r="H25" s="115"/>
      <c r="I25" s="112"/>
      <c r="J25" s="113"/>
    </row>
    <row r="26" spans="1:17" s="47" customFormat="1" ht="20.25" customHeight="1" x14ac:dyDescent="0.25">
      <c r="A26" s="24" t="str">
        <f>IF(SUM(A17:A25)&lt;&gt;0,SUM(A17:A25),"")</f>
        <v/>
      </c>
      <c r="B26" s="24"/>
      <c r="C26" s="144" t="str">
        <f>IF(A26="","","Gesamtbetrag")</f>
        <v/>
      </c>
      <c r="D26" s="144"/>
      <c r="E26" s="144"/>
      <c r="F26" s="96"/>
      <c r="G26" s="86"/>
      <c r="H26" s="86"/>
      <c r="I26" s="86"/>
      <c r="J26" s="86"/>
    </row>
    <row r="27" spans="1:17" s="47" customFormat="1" ht="20.25" customHeight="1" x14ac:dyDescent="0.25">
      <c r="A27" s="146" t="s">
        <v>68</v>
      </c>
      <c r="B27" s="146"/>
      <c r="C27" s="146"/>
      <c r="D27" s="146"/>
      <c r="E27" s="146"/>
      <c r="F27" s="146"/>
      <c r="G27" s="146"/>
      <c r="H27" s="146"/>
      <c r="I27" s="146"/>
      <c r="J27" s="146"/>
    </row>
    <row r="28" spans="1:17" s="47" customFormat="1" ht="94.5" customHeight="1" x14ac:dyDescent="0.2">
      <c r="A28" s="111" t="s">
        <v>60</v>
      </c>
      <c r="B28" s="111"/>
      <c r="C28" s="111"/>
      <c r="D28" s="111"/>
      <c r="E28" s="111"/>
      <c r="F28" s="111"/>
      <c r="G28" s="111"/>
      <c r="H28" s="111"/>
      <c r="I28" s="111"/>
      <c r="J28" s="111"/>
    </row>
    <row r="29" spans="1:17" s="47" customFormat="1" ht="20.25" customHeight="1" x14ac:dyDescent="0.2">
      <c r="A29" s="24"/>
      <c r="B29" s="24"/>
      <c r="C29" s="58"/>
      <c r="D29" s="58"/>
      <c r="E29" s="58"/>
      <c r="F29" s="38"/>
      <c r="G29" s="38"/>
      <c r="H29" s="59"/>
      <c r="I29" s="59"/>
      <c r="J29" s="59"/>
    </row>
    <row r="30" spans="1:17" s="30" customFormat="1" ht="37.5" customHeight="1" x14ac:dyDescent="0.2">
      <c r="A30" s="138"/>
      <c r="B30" s="138"/>
      <c r="C30" s="138"/>
      <c r="G30" s="109"/>
      <c r="H30" s="109"/>
      <c r="I30" s="109"/>
      <c r="J30" s="109"/>
    </row>
    <row r="31" spans="1:17" s="30" customFormat="1" ht="17.25" customHeight="1" x14ac:dyDescent="0.2">
      <c r="A31" s="139" t="s">
        <v>57</v>
      </c>
      <c r="B31" s="139"/>
      <c r="C31" s="139"/>
      <c r="G31" s="110" t="s">
        <v>56</v>
      </c>
      <c r="H31" s="110"/>
      <c r="I31" s="110"/>
      <c r="J31" s="110"/>
    </row>
  </sheetData>
  <sheetProtection algorithmName="SHA-512" hashValue="KBf+YBheVGjbBcyb22WSpMPP517rNr25FLwxJVNgtb2YrYKG+GcOzfwWPY9wUlefYxLpa1x23+sz7MLPYHEveg==" saltValue="i36cHY2CEKYA5aZMnzkD1Q==" spinCount="100000" sheet="1" objects="1" scenarios="1" selectLockedCells="1"/>
  <mergeCells count="54">
    <mergeCell ref="A28:J28"/>
    <mergeCell ref="G30:J30"/>
    <mergeCell ref="G31:J31"/>
    <mergeCell ref="A30:C30"/>
    <mergeCell ref="A31:C31"/>
    <mergeCell ref="A27:J27"/>
    <mergeCell ref="C26:E26"/>
    <mergeCell ref="G24:H24"/>
    <mergeCell ref="I24:J24"/>
    <mergeCell ref="G25:H25"/>
    <mergeCell ref="I25:J25"/>
    <mergeCell ref="B24:C24"/>
    <mergeCell ref="B25:C25"/>
    <mergeCell ref="D24:E24"/>
    <mergeCell ref="D25:E25"/>
    <mergeCell ref="G22:H22"/>
    <mergeCell ref="I22:J22"/>
    <mergeCell ref="G23:H23"/>
    <mergeCell ref="I23:J23"/>
    <mergeCell ref="B22:C22"/>
    <mergeCell ref="B23:C23"/>
    <mergeCell ref="D22:E22"/>
    <mergeCell ref="D23:E23"/>
    <mergeCell ref="G20:H20"/>
    <mergeCell ref="I20:J20"/>
    <mergeCell ref="G21:H21"/>
    <mergeCell ref="I21:J21"/>
    <mergeCell ref="B20:C20"/>
    <mergeCell ref="B21:C21"/>
    <mergeCell ref="D20:E20"/>
    <mergeCell ref="D21:E21"/>
    <mergeCell ref="G18:H18"/>
    <mergeCell ref="I18:J18"/>
    <mergeCell ref="G19:H19"/>
    <mergeCell ref="I19:J19"/>
    <mergeCell ref="B18:C18"/>
    <mergeCell ref="B19:C19"/>
    <mergeCell ref="D18:E18"/>
    <mergeCell ref="D19:E19"/>
    <mergeCell ref="L2:L4"/>
    <mergeCell ref="M2:N4"/>
    <mergeCell ref="J3:J4"/>
    <mergeCell ref="F5:J5"/>
    <mergeCell ref="G17:H17"/>
    <mergeCell ref="I17:J17"/>
    <mergeCell ref="I1:J2"/>
    <mergeCell ref="C2:F4"/>
    <mergeCell ref="C9:I9"/>
    <mergeCell ref="C10:I10"/>
    <mergeCell ref="G16:H16"/>
    <mergeCell ref="B16:C16"/>
    <mergeCell ref="B17:C17"/>
    <mergeCell ref="D16:E16"/>
    <mergeCell ref="D17:E17"/>
  </mergeCells>
  <dataValidations count="2">
    <dataValidation type="textLength" operator="equal" allowBlank="1" showInputMessage="1" showErrorMessage="1" errorTitle="Hinweis" error="Die Eingabe in dieser Zelle ist auf vier Zeichen begrenzt. Bitte korrigieren Sie Ihre Eingabe." sqref="C12:G12" xr:uid="{00000000-0002-0000-0E00-000000000000}">
      <formula1>4</formula1>
    </dataValidation>
    <dataValidation type="textLength" operator="equal" allowBlank="1" showInputMessage="1" showErrorMessage="1" errorTitle="Hinweis" error="Die Eingabe in dieser Zelle ist auf zwei Zeichen begrenzt. Bitte korrigieren Sie Ihre Eingabe." sqref="H12" xr:uid="{00000000-0002-0000-0E00-000001000000}">
      <formula1>2</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6C6FD1C0-2092-4D06-8D34-E5E6AE910D28}">
            <xm:f>AND(OR(Januar!$B$11&lt;&gt;"",Januar!$L$11&lt;&gt;""))</xm:f>
            <x14:dxf>
              <fill>
                <patternFill patternType="none">
                  <bgColor auto="1"/>
                </patternFill>
              </fill>
              <border>
                <left/>
                <right/>
                <top/>
                <bottom/>
                <vertical/>
                <horizontal/>
              </border>
            </x14:dxf>
          </x14:cfRule>
          <xm:sqref>C11:I11</xm:sqref>
        </x14:conditionalFormatting>
        <x14:conditionalFormatting xmlns:xm="http://schemas.microsoft.com/office/excel/2006/main">
          <x14:cfRule type="expression" priority="1" id="{9F765127-1F66-4FE2-80CA-5EE0D96AAFAF}">
            <xm:f>AND(OR(Januar!$B$11&lt;&gt;"",Januar!$L$11&lt;&gt;""))</xm:f>
            <x14:dxf>
              <border>
                <left/>
                <right/>
                <top/>
                <bottom/>
                <vertical/>
                <horizontal/>
              </border>
            </x14:dxf>
          </x14:cfRule>
          <xm:sqref>C13:I13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r:uid="{00000000-0002-0000-0E00-000002000000}">
          <x14:formula1>
            <xm:f>Variable!$A$2:$A$3</xm:f>
          </x14:formula1>
          <xm:sqref>C10:I10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20" sqref="A20"/>
    </sheetView>
  </sheetViews>
  <sheetFormatPr baseColWidth="10" defaultRowHeight="12.75" x14ac:dyDescent="0.2"/>
  <cols>
    <col min="1" max="1" width="45.140625" bestFit="1" customWidth="1"/>
  </cols>
  <sheetData>
    <row r="1" spans="1:1" ht="15" x14ac:dyDescent="0.2">
      <c r="A1" s="103" t="s">
        <v>132</v>
      </c>
    </row>
    <row r="2" spans="1:1" ht="15" x14ac:dyDescent="0.25">
      <c r="A2" s="104" t="s">
        <v>133</v>
      </c>
    </row>
    <row r="3" spans="1:1" ht="15" x14ac:dyDescent="0.25">
      <c r="A3" s="104" t="s">
        <v>134</v>
      </c>
    </row>
  </sheetData>
  <sheetProtection algorithmName="SHA-512" hashValue="scSKosuHBSldeDgiKWkj2Fra+4u/V/jbHMwwpu+54YhEVLSFqM0LFw9SUyabTlCaPZmcrmHfPRhkTXMdTnfOSA==" saltValue="LHKpy83GrM9+sQF9NqCvBw==" spinCount="100000" sheet="1" objects="1" scenarios="1" selectLockedCell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11"/>
  <dimension ref="A1:N242"/>
  <sheetViews>
    <sheetView workbookViewId="0">
      <pane ySplit="1" topLeftCell="A2" activePane="bottomLeft" state="frozen"/>
      <selection pane="bottomLeft" activeCell="C1" sqref="C1:K1048576"/>
    </sheetView>
  </sheetViews>
  <sheetFormatPr baseColWidth="10" defaultColWidth="11.42578125" defaultRowHeight="12.75" x14ac:dyDescent="0.2"/>
  <cols>
    <col min="1" max="1" width="9.140625" style="90" customWidth="1"/>
    <col min="2" max="2" width="41.42578125" style="1" bestFit="1" customWidth="1"/>
    <col min="3" max="3" width="18.7109375" style="1" hidden="1" customWidth="1"/>
    <col min="4" max="4" width="15.28515625" style="1" hidden="1" customWidth="1"/>
    <col min="5" max="6" width="14" style="2" hidden="1" customWidth="1"/>
    <col min="7" max="8" width="26" style="2" hidden="1" customWidth="1"/>
    <col min="9" max="9" width="29.5703125" style="2" hidden="1" customWidth="1"/>
    <col min="10" max="11" width="26" style="2" hidden="1" customWidth="1"/>
    <col min="12" max="12" width="7.7109375" style="1" customWidth="1"/>
    <col min="13" max="13" width="7" style="1" customWidth="1"/>
    <col min="14" max="14" width="23.7109375" style="1" bestFit="1" customWidth="1"/>
    <col min="15" max="16384" width="11.42578125" style="1"/>
  </cols>
  <sheetData>
    <row r="1" spans="1:14" s="14" customFormat="1" ht="36.75" customHeight="1" x14ac:dyDescent="0.2">
      <c r="A1" s="88" t="s">
        <v>5</v>
      </c>
      <c r="B1" s="15" t="s">
        <v>13</v>
      </c>
      <c r="C1" s="16" t="s">
        <v>14</v>
      </c>
      <c r="D1" s="74" t="s">
        <v>70</v>
      </c>
      <c r="E1" s="14" t="s">
        <v>12</v>
      </c>
      <c r="F1" s="14" t="s">
        <v>71</v>
      </c>
      <c r="G1" s="60" t="s">
        <v>72</v>
      </c>
      <c r="H1" s="75" t="s">
        <v>73</v>
      </c>
      <c r="I1" s="75" t="s">
        <v>74</v>
      </c>
      <c r="J1" s="75" t="s">
        <v>75</v>
      </c>
      <c r="K1" s="16" t="s">
        <v>76</v>
      </c>
      <c r="L1" s="19" t="s">
        <v>4</v>
      </c>
      <c r="M1" s="17">
        <v>90011</v>
      </c>
      <c r="N1" s="18" t="s">
        <v>226</v>
      </c>
    </row>
    <row r="2" spans="1:14" x14ac:dyDescent="0.2">
      <c r="A2" s="91">
        <v>1</v>
      </c>
      <c r="B2" s="1" t="s">
        <v>227</v>
      </c>
      <c r="C2" s="1" t="str">
        <f t="shared" ref="C2:C30" si="0">MID(B2,5,100)</f>
        <v>RVV Nassau Nord</v>
      </c>
      <c r="D2" s="2" t="str">
        <f t="shared" ref="D2:D65" si="1">IF(LEN($A2)&lt;=4,LEFT(TEXT($A2,"0000"),4),LEFT(TEXT($A2,"000000"),4))</f>
        <v>0001</v>
      </c>
      <c r="E2" s="2" t="str">
        <f t="shared" ref="E2:E65" si="2">$M$1&amp;$D2</f>
        <v>900110001</v>
      </c>
      <c r="G2" s="76"/>
      <c r="H2" s="76"/>
      <c r="I2" s="76"/>
      <c r="J2" s="76"/>
      <c r="K2" s="76"/>
      <c r="L2" s="66"/>
      <c r="M2" s="67"/>
    </row>
    <row r="3" spans="1:14" x14ac:dyDescent="0.2">
      <c r="A3" s="91">
        <v>802</v>
      </c>
      <c r="B3" s="1" t="s">
        <v>228</v>
      </c>
      <c r="C3" s="1" t="str">
        <f t="shared" si="0"/>
        <v>KGM Allendorf/Eder</v>
      </c>
      <c r="D3" s="2" t="str">
        <f t="shared" si="1"/>
        <v>0802</v>
      </c>
      <c r="E3" s="2" t="str">
        <f t="shared" si="2"/>
        <v>900110802</v>
      </c>
      <c r="F3" s="2" t="s">
        <v>229</v>
      </c>
      <c r="G3" s="1" t="s">
        <v>230</v>
      </c>
      <c r="H3" s="1"/>
      <c r="I3" s="1"/>
      <c r="J3" s="1"/>
      <c r="K3" s="76"/>
      <c r="M3" s="67"/>
    </row>
    <row r="4" spans="1:14" x14ac:dyDescent="0.2">
      <c r="A4" s="91">
        <v>803</v>
      </c>
      <c r="B4" s="1" t="s">
        <v>231</v>
      </c>
      <c r="C4" s="1" t="str">
        <f t="shared" si="0"/>
        <v>KGM Battenberg</v>
      </c>
      <c r="D4" s="2" t="str">
        <f t="shared" si="1"/>
        <v>0803</v>
      </c>
      <c r="E4" s="2" t="str">
        <f t="shared" si="2"/>
        <v>900110803</v>
      </c>
      <c r="F4" s="2" t="s">
        <v>229</v>
      </c>
      <c r="G4" s="1" t="s">
        <v>230</v>
      </c>
      <c r="H4" s="1"/>
      <c r="I4" s="1"/>
      <c r="J4" s="1"/>
      <c r="K4" s="76"/>
      <c r="M4" s="67"/>
    </row>
    <row r="5" spans="1:14" x14ac:dyDescent="0.2">
      <c r="A5" s="91">
        <v>804</v>
      </c>
      <c r="B5" s="1" t="s">
        <v>232</v>
      </c>
      <c r="C5" s="1" t="str">
        <f t="shared" si="0"/>
        <v>KGM Battenfeld</v>
      </c>
      <c r="D5" s="2" t="str">
        <f t="shared" si="1"/>
        <v>0804</v>
      </c>
      <c r="E5" s="2" t="str">
        <f t="shared" si="2"/>
        <v>900110804</v>
      </c>
      <c r="F5" s="2" t="s">
        <v>229</v>
      </c>
      <c r="G5" s="1" t="s">
        <v>230</v>
      </c>
      <c r="H5" s="1"/>
      <c r="I5" s="1"/>
      <c r="J5" s="1"/>
      <c r="K5" s="76"/>
    </row>
    <row r="6" spans="1:14" x14ac:dyDescent="0.2">
      <c r="A6" s="91">
        <v>805</v>
      </c>
      <c r="B6" s="1" t="s">
        <v>233</v>
      </c>
      <c r="C6" s="1" t="str">
        <f t="shared" si="0"/>
        <v>KGM Berghofen</v>
      </c>
      <c r="D6" s="2" t="str">
        <f t="shared" si="1"/>
        <v>0805</v>
      </c>
      <c r="E6" s="2" t="str">
        <f t="shared" si="2"/>
        <v>900110805</v>
      </c>
      <c r="F6" s="2" t="s">
        <v>229</v>
      </c>
      <c r="G6" s="1" t="s">
        <v>230</v>
      </c>
      <c r="H6" s="1"/>
      <c r="I6" s="1"/>
      <c r="J6" s="1"/>
      <c r="K6" s="76"/>
    </row>
    <row r="7" spans="1:14" x14ac:dyDescent="0.2">
      <c r="A7" s="91">
        <v>809</v>
      </c>
      <c r="B7" s="1" t="s">
        <v>234</v>
      </c>
      <c r="C7" s="1" t="str">
        <f t="shared" si="0"/>
        <v>KGM Bromskirchen</v>
      </c>
      <c r="D7" s="2" t="str">
        <f t="shared" si="1"/>
        <v>0809</v>
      </c>
      <c r="E7" s="2" t="str">
        <f t="shared" si="2"/>
        <v>900110809</v>
      </c>
      <c r="F7" s="2" t="s">
        <v>229</v>
      </c>
      <c r="G7" s="1" t="s">
        <v>230</v>
      </c>
      <c r="H7" s="1"/>
      <c r="I7" s="1"/>
      <c r="J7" s="1"/>
      <c r="K7" s="76"/>
    </row>
    <row r="8" spans="1:14" x14ac:dyDescent="0.2">
      <c r="A8" s="91">
        <v>810</v>
      </c>
      <c r="B8" s="1" t="s">
        <v>235</v>
      </c>
      <c r="C8" s="1" t="str">
        <f t="shared" si="0"/>
        <v>KGM Buchenau</v>
      </c>
      <c r="D8" s="2" t="str">
        <f t="shared" si="1"/>
        <v>0810</v>
      </c>
      <c r="E8" s="2" t="str">
        <f t="shared" si="2"/>
        <v>900110810</v>
      </c>
      <c r="F8" s="2" t="s">
        <v>229</v>
      </c>
      <c r="G8" s="1" t="s">
        <v>230</v>
      </c>
      <c r="H8" s="1"/>
      <c r="I8" s="1"/>
      <c r="J8" s="1"/>
      <c r="K8" s="76"/>
    </row>
    <row r="9" spans="1:14" x14ac:dyDescent="0.2">
      <c r="A9" s="91">
        <v>811</v>
      </c>
      <c r="B9" s="1" t="s">
        <v>236</v>
      </c>
      <c r="C9" s="1" t="str">
        <f t="shared" si="0"/>
        <v>KGM Dexbach</v>
      </c>
      <c r="D9" s="2" t="str">
        <f t="shared" si="1"/>
        <v>0811</v>
      </c>
      <c r="E9" s="2" t="str">
        <f t="shared" si="2"/>
        <v>900110811</v>
      </c>
      <c r="F9" s="2" t="s">
        <v>229</v>
      </c>
      <c r="G9" s="1" t="s">
        <v>230</v>
      </c>
      <c r="H9" s="1"/>
      <c r="I9" s="1"/>
      <c r="J9" s="1"/>
      <c r="K9" s="76"/>
    </row>
    <row r="10" spans="1:14" x14ac:dyDescent="0.2">
      <c r="A10" s="91">
        <v>812</v>
      </c>
      <c r="B10" s="1" t="s">
        <v>237</v>
      </c>
      <c r="C10" s="1" t="str">
        <f t="shared" si="0"/>
        <v>KGM Dodenau</v>
      </c>
      <c r="D10" s="2" t="str">
        <f t="shared" si="1"/>
        <v>0812</v>
      </c>
      <c r="E10" s="2" t="str">
        <f t="shared" si="2"/>
        <v>900110812</v>
      </c>
      <c r="F10" s="2" t="s">
        <v>229</v>
      </c>
      <c r="G10" s="1" t="s">
        <v>230</v>
      </c>
      <c r="H10" s="1"/>
      <c r="I10" s="1"/>
      <c r="J10" s="1"/>
      <c r="K10" s="76"/>
    </row>
    <row r="11" spans="1:14" x14ac:dyDescent="0.2">
      <c r="A11" s="91">
        <v>813</v>
      </c>
      <c r="B11" s="1" t="s">
        <v>238</v>
      </c>
      <c r="C11" s="1" t="str">
        <f t="shared" si="0"/>
        <v>KGM Obere Lahn - Biedenkopf</v>
      </c>
      <c r="D11" s="2" t="str">
        <f t="shared" si="1"/>
        <v>0813</v>
      </c>
      <c r="E11" s="2" t="str">
        <f t="shared" si="2"/>
        <v>900110813</v>
      </c>
      <c r="F11" s="2" t="s">
        <v>229</v>
      </c>
      <c r="G11" s="1" t="s">
        <v>230</v>
      </c>
      <c r="H11" s="1"/>
      <c r="I11" s="1"/>
      <c r="J11" s="1"/>
      <c r="K11" s="76"/>
    </row>
    <row r="12" spans="1:14" x14ac:dyDescent="0.2">
      <c r="A12" s="91">
        <v>814</v>
      </c>
      <c r="B12" s="1" t="s">
        <v>239</v>
      </c>
      <c r="C12" s="1" t="str">
        <f t="shared" si="0"/>
        <v>KGM Eifa</v>
      </c>
      <c r="D12" s="2" t="str">
        <f t="shared" si="1"/>
        <v>0814</v>
      </c>
      <c r="E12" s="2" t="str">
        <f t="shared" si="2"/>
        <v>900110814</v>
      </c>
      <c r="F12" s="2" t="s">
        <v>229</v>
      </c>
      <c r="G12" s="1" t="s">
        <v>230</v>
      </c>
      <c r="H12" s="1"/>
      <c r="I12" s="1"/>
      <c r="J12" s="1"/>
      <c r="K12" s="76"/>
    </row>
    <row r="13" spans="1:14" x14ac:dyDescent="0.2">
      <c r="A13" s="91">
        <v>815</v>
      </c>
      <c r="B13" s="1" t="s">
        <v>240</v>
      </c>
      <c r="C13" s="1" t="str">
        <f t="shared" si="0"/>
        <v>KGM Frohnhausen/Eder</v>
      </c>
      <c r="D13" s="2" t="str">
        <f t="shared" si="1"/>
        <v>0815</v>
      </c>
      <c r="E13" s="2" t="str">
        <f t="shared" si="2"/>
        <v>900110815</v>
      </c>
      <c r="F13" s="2" t="s">
        <v>229</v>
      </c>
      <c r="G13" s="1" t="s">
        <v>230</v>
      </c>
      <c r="H13" s="1"/>
      <c r="I13" s="1"/>
      <c r="J13" s="1"/>
      <c r="K13" s="76"/>
    </row>
    <row r="14" spans="1:14" x14ac:dyDescent="0.2">
      <c r="A14" s="91">
        <v>816</v>
      </c>
      <c r="B14" s="1" t="s">
        <v>241</v>
      </c>
      <c r="C14" s="1" t="str">
        <f t="shared" si="0"/>
        <v>KGM Hatzfeld</v>
      </c>
      <c r="D14" s="2" t="str">
        <f t="shared" si="1"/>
        <v>0816</v>
      </c>
      <c r="E14" s="2" t="str">
        <f t="shared" si="2"/>
        <v>900110816</v>
      </c>
      <c r="F14" s="2" t="s">
        <v>229</v>
      </c>
      <c r="G14" s="1" t="s">
        <v>230</v>
      </c>
      <c r="H14" s="1"/>
      <c r="I14" s="1"/>
      <c r="J14" s="1"/>
      <c r="K14" s="76"/>
    </row>
    <row r="15" spans="1:14" x14ac:dyDescent="0.2">
      <c r="A15" s="91">
        <v>817</v>
      </c>
      <c r="B15" s="1" t="s">
        <v>242</v>
      </c>
      <c r="C15" s="1" t="str">
        <f t="shared" si="0"/>
        <v>KGM Holzhausen/Eder</v>
      </c>
      <c r="D15" s="2" t="str">
        <f t="shared" si="1"/>
        <v>0817</v>
      </c>
      <c r="E15" s="2" t="str">
        <f t="shared" si="2"/>
        <v>900110817</v>
      </c>
      <c r="F15" s="2" t="s">
        <v>229</v>
      </c>
      <c r="G15" s="1" t="s">
        <v>230</v>
      </c>
      <c r="H15" s="1"/>
      <c r="I15" s="1"/>
      <c r="J15" s="1"/>
      <c r="K15" s="76"/>
    </row>
    <row r="16" spans="1:14" x14ac:dyDescent="0.2">
      <c r="A16" s="91">
        <v>818</v>
      </c>
      <c r="B16" s="1" t="s">
        <v>243</v>
      </c>
      <c r="C16" s="1" t="str">
        <f t="shared" si="0"/>
        <v>KGM Laisa</v>
      </c>
      <c r="D16" s="2" t="str">
        <f t="shared" si="1"/>
        <v>0818</v>
      </c>
      <c r="E16" s="2" t="str">
        <f t="shared" si="2"/>
        <v>900110818</v>
      </c>
      <c r="F16" s="2" t="s">
        <v>229</v>
      </c>
      <c r="G16" s="1" t="s">
        <v>230</v>
      </c>
      <c r="H16" s="1"/>
      <c r="I16" s="1"/>
      <c r="J16" s="1"/>
      <c r="K16" s="76"/>
    </row>
    <row r="17" spans="1:11" x14ac:dyDescent="0.2">
      <c r="A17" s="91">
        <v>833</v>
      </c>
      <c r="B17" s="1" t="s">
        <v>244</v>
      </c>
      <c r="C17" s="1" t="str">
        <f t="shared" si="0"/>
        <v>KGM Damshausen</v>
      </c>
      <c r="D17" s="2" t="str">
        <f t="shared" si="1"/>
        <v>0833</v>
      </c>
      <c r="E17" s="2" t="str">
        <f t="shared" si="2"/>
        <v>900110833</v>
      </c>
      <c r="F17" s="2" t="s">
        <v>229</v>
      </c>
      <c r="G17" s="1" t="s">
        <v>230</v>
      </c>
      <c r="H17" s="1"/>
      <c r="I17" s="1"/>
      <c r="J17" s="1"/>
      <c r="K17" s="77"/>
    </row>
    <row r="18" spans="1:11" x14ac:dyDescent="0.2">
      <c r="A18" s="91">
        <v>834</v>
      </c>
      <c r="B18" s="1" t="s">
        <v>245</v>
      </c>
      <c r="C18" s="1" t="str">
        <f t="shared" si="0"/>
        <v>KGM Dautphe</v>
      </c>
      <c r="D18" s="2" t="str">
        <f t="shared" si="1"/>
        <v>0834</v>
      </c>
      <c r="E18" s="2" t="str">
        <f t="shared" si="2"/>
        <v>900110834</v>
      </c>
      <c r="F18" s="2" t="s">
        <v>229</v>
      </c>
      <c r="G18" s="1" t="s">
        <v>230</v>
      </c>
      <c r="H18" s="1"/>
      <c r="I18" s="1"/>
      <c r="J18" s="1"/>
      <c r="K18" s="76"/>
    </row>
    <row r="19" spans="1:11" x14ac:dyDescent="0.2">
      <c r="A19" s="91">
        <v>835</v>
      </c>
      <c r="B19" s="1" t="s">
        <v>246</v>
      </c>
      <c r="C19" s="1" t="str">
        <f t="shared" si="0"/>
        <v>KGM Diedenshausen</v>
      </c>
      <c r="D19" s="2" t="str">
        <f t="shared" si="1"/>
        <v>0835</v>
      </c>
      <c r="E19" s="2" t="str">
        <f t="shared" si="2"/>
        <v>900110835</v>
      </c>
      <c r="F19" s="2" t="s">
        <v>229</v>
      </c>
      <c r="G19" s="1" t="s">
        <v>230</v>
      </c>
      <c r="H19" s="1"/>
      <c r="I19" s="1"/>
      <c r="J19" s="1"/>
      <c r="K19" s="76"/>
    </row>
    <row r="20" spans="1:11" x14ac:dyDescent="0.2">
      <c r="A20" s="91">
        <v>836</v>
      </c>
      <c r="B20" s="1" t="s">
        <v>247</v>
      </c>
      <c r="C20" s="1" t="str">
        <f t="shared" si="0"/>
        <v>KGM Erdhausen</v>
      </c>
      <c r="D20" s="2" t="str">
        <f t="shared" si="1"/>
        <v>0836</v>
      </c>
      <c r="E20" s="2" t="str">
        <f t="shared" si="2"/>
        <v>900110836</v>
      </c>
      <c r="F20" s="2" t="s">
        <v>229</v>
      </c>
      <c r="G20" s="1" t="s">
        <v>230</v>
      </c>
      <c r="H20" s="1"/>
      <c r="I20" s="1"/>
      <c r="J20" s="1"/>
      <c r="K20" s="76"/>
    </row>
    <row r="21" spans="1:11" x14ac:dyDescent="0.2">
      <c r="A21" s="91">
        <v>837</v>
      </c>
      <c r="B21" s="1" t="s">
        <v>248</v>
      </c>
      <c r="C21" s="1" t="str">
        <f t="shared" si="0"/>
        <v>KGM Friedensdorf</v>
      </c>
      <c r="D21" s="2" t="str">
        <f t="shared" si="1"/>
        <v>0837</v>
      </c>
      <c r="E21" s="2" t="str">
        <f t="shared" si="2"/>
        <v>900110837</v>
      </c>
      <c r="F21" s="2" t="s">
        <v>229</v>
      </c>
      <c r="G21" s="1" t="s">
        <v>230</v>
      </c>
      <c r="H21" s="1"/>
      <c r="I21" s="1"/>
      <c r="J21" s="1"/>
      <c r="K21" s="76"/>
    </row>
    <row r="22" spans="1:11" x14ac:dyDescent="0.2">
      <c r="A22" s="91">
        <v>838</v>
      </c>
      <c r="B22" s="1" t="s">
        <v>249</v>
      </c>
      <c r="C22" s="1" t="str">
        <f t="shared" si="0"/>
        <v>KGM Gladenbach</v>
      </c>
      <c r="D22" s="2" t="str">
        <f t="shared" si="1"/>
        <v>0838</v>
      </c>
      <c r="E22" s="2" t="str">
        <f t="shared" si="2"/>
        <v>900110838</v>
      </c>
      <c r="F22" s="2" t="s">
        <v>229</v>
      </c>
      <c r="G22" s="1" t="s">
        <v>230</v>
      </c>
      <c r="H22" s="1"/>
      <c r="I22" s="1"/>
      <c r="J22" s="1"/>
      <c r="K22" s="76"/>
    </row>
    <row r="23" spans="1:11" x14ac:dyDescent="0.2">
      <c r="A23" s="91">
        <v>842</v>
      </c>
      <c r="B23" s="1" t="s">
        <v>250</v>
      </c>
      <c r="C23" s="1" t="str">
        <f t="shared" si="0"/>
        <v>KGM Hermannstein</v>
      </c>
      <c r="D23" s="2" t="str">
        <f t="shared" si="1"/>
        <v>0842</v>
      </c>
      <c r="E23" s="2" t="str">
        <f t="shared" si="2"/>
        <v>900110842</v>
      </c>
      <c r="F23" s="2" t="s">
        <v>229</v>
      </c>
      <c r="G23" s="1" t="s">
        <v>230</v>
      </c>
      <c r="H23" s="1"/>
      <c r="I23" s="1"/>
      <c r="J23" s="1"/>
      <c r="K23" s="76"/>
    </row>
    <row r="24" spans="1:11" x14ac:dyDescent="0.2">
      <c r="A24" s="91">
        <v>843</v>
      </c>
      <c r="B24" s="1" t="s">
        <v>251</v>
      </c>
      <c r="C24" s="1" t="str">
        <f t="shared" si="0"/>
        <v>KGM Herzhausen</v>
      </c>
      <c r="D24" s="2" t="str">
        <f t="shared" si="1"/>
        <v>0843</v>
      </c>
      <c r="E24" s="2" t="str">
        <f t="shared" si="2"/>
        <v>900110843</v>
      </c>
      <c r="F24" s="2" t="s">
        <v>229</v>
      </c>
      <c r="G24" s="1" t="s">
        <v>230</v>
      </c>
      <c r="H24" s="1"/>
      <c r="I24" s="1"/>
      <c r="J24" s="1"/>
      <c r="K24" s="76"/>
    </row>
    <row r="25" spans="1:11" x14ac:dyDescent="0.2">
      <c r="A25" s="91">
        <v>844</v>
      </c>
      <c r="B25" s="1" t="s">
        <v>252</v>
      </c>
      <c r="C25" s="1" t="str">
        <f t="shared" si="0"/>
        <v>KGM Holzhausen am Hünstein</v>
      </c>
      <c r="D25" s="2" t="str">
        <f t="shared" si="1"/>
        <v>0844</v>
      </c>
      <c r="E25" s="2" t="str">
        <f t="shared" si="2"/>
        <v>900110844</v>
      </c>
      <c r="F25" s="2" t="s">
        <v>229</v>
      </c>
      <c r="G25" s="1" t="s">
        <v>230</v>
      </c>
      <c r="H25" s="1"/>
      <c r="I25" s="1"/>
      <c r="J25" s="1"/>
      <c r="K25" s="76"/>
    </row>
    <row r="26" spans="1:11" x14ac:dyDescent="0.2">
      <c r="A26" s="91">
        <v>846</v>
      </c>
      <c r="B26" s="1" t="s">
        <v>253</v>
      </c>
      <c r="C26" s="1" t="str">
        <f t="shared" si="0"/>
        <v>KGM Mornshausen a d Salzböde</v>
      </c>
      <c r="D26" s="2" t="str">
        <f t="shared" si="1"/>
        <v>0846</v>
      </c>
      <c r="E26" s="2" t="str">
        <f t="shared" si="2"/>
        <v>900110846</v>
      </c>
      <c r="F26" s="2" t="s">
        <v>229</v>
      </c>
      <c r="G26" s="1" t="s">
        <v>230</v>
      </c>
      <c r="H26" s="1"/>
      <c r="I26" s="1"/>
      <c r="J26" s="1"/>
      <c r="K26" s="76"/>
    </row>
    <row r="27" spans="1:11" x14ac:dyDescent="0.2">
      <c r="A27" s="91">
        <v>847</v>
      </c>
      <c r="B27" s="1" t="s">
        <v>254</v>
      </c>
      <c r="C27" s="1" t="str">
        <f t="shared" si="0"/>
        <v>KGM Naunheim</v>
      </c>
      <c r="D27" s="2" t="str">
        <f t="shared" si="1"/>
        <v>0847</v>
      </c>
      <c r="E27" s="2" t="str">
        <f t="shared" si="2"/>
        <v>900110847</v>
      </c>
      <c r="F27" s="2" t="s">
        <v>229</v>
      </c>
      <c r="G27" s="1" t="s">
        <v>230</v>
      </c>
      <c r="H27" s="1"/>
      <c r="I27" s="1"/>
      <c r="J27" s="1"/>
      <c r="K27" s="76"/>
    </row>
    <row r="28" spans="1:11" x14ac:dyDescent="0.2">
      <c r="A28" s="91">
        <v>852</v>
      </c>
      <c r="B28" s="1" t="s">
        <v>255</v>
      </c>
      <c r="C28" s="1" t="str">
        <f t="shared" si="0"/>
        <v>KGM Runzhausen</v>
      </c>
      <c r="D28" s="2" t="str">
        <f t="shared" si="1"/>
        <v>0852</v>
      </c>
      <c r="E28" s="2" t="str">
        <f t="shared" si="2"/>
        <v>900110852</v>
      </c>
      <c r="F28" s="2" t="s">
        <v>229</v>
      </c>
      <c r="G28" s="1" t="s">
        <v>230</v>
      </c>
      <c r="H28" s="1"/>
      <c r="I28" s="1"/>
      <c r="J28" s="1"/>
      <c r="K28" s="76"/>
    </row>
    <row r="29" spans="1:11" x14ac:dyDescent="0.2">
      <c r="A29" s="91">
        <v>854</v>
      </c>
      <c r="B29" s="1" t="s">
        <v>256</v>
      </c>
      <c r="C29" s="1" t="str">
        <f t="shared" si="0"/>
        <v>KGM Waldgirmes</v>
      </c>
      <c r="D29" s="2" t="str">
        <f t="shared" si="1"/>
        <v>0854</v>
      </c>
      <c r="E29" s="2" t="str">
        <f t="shared" si="2"/>
        <v>900110854</v>
      </c>
      <c r="F29" s="2" t="s">
        <v>229</v>
      </c>
      <c r="G29" s="1" t="s">
        <v>230</v>
      </c>
      <c r="H29" s="1"/>
      <c r="I29" s="1"/>
      <c r="J29" s="1"/>
      <c r="K29" s="76"/>
    </row>
    <row r="30" spans="1:11" x14ac:dyDescent="0.2">
      <c r="A30" s="91">
        <v>855</v>
      </c>
      <c r="B30" s="1" t="s">
        <v>257</v>
      </c>
      <c r="C30" s="1" t="str">
        <f t="shared" si="0"/>
        <v>KGM Weidenhausen</v>
      </c>
      <c r="D30" s="2" t="str">
        <f t="shared" si="1"/>
        <v>0855</v>
      </c>
      <c r="E30" s="2" t="str">
        <f t="shared" si="2"/>
        <v>900110855</v>
      </c>
      <c r="F30" s="2" t="s">
        <v>229</v>
      </c>
      <c r="G30" s="1" t="s">
        <v>230</v>
      </c>
      <c r="H30" s="1"/>
      <c r="I30" s="1"/>
      <c r="J30" s="1"/>
      <c r="K30" s="76"/>
    </row>
    <row r="31" spans="1:11" x14ac:dyDescent="0.2">
      <c r="A31" s="91">
        <v>870</v>
      </c>
      <c r="B31" s="1" t="s">
        <v>258</v>
      </c>
      <c r="C31" s="1" t="str">
        <f>B31</f>
        <v>Hospitalfonds Biedenkopf</v>
      </c>
      <c r="D31" s="2" t="str">
        <f t="shared" si="1"/>
        <v>0870</v>
      </c>
      <c r="E31" s="2" t="str">
        <f t="shared" si="2"/>
        <v>900110870</v>
      </c>
      <c r="F31" s="2" t="s">
        <v>229</v>
      </c>
      <c r="G31" s="1" t="s">
        <v>230</v>
      </c>
      <c r="H31" s="1"/>
      <c r="I31" s="1"/>
      <c r="J31" s="1"/>
      <c r="K31" s="76"/>
    </row>
    <row r="32" spans="1:11" x14ac:dyDescent="0.2">
      <c r="A32" s="91">
        <v>871</v>
      </c>
      <c r="B32" s="1" t="s">
        <v>259</v>
      </c>
      <c r="C32" s="1" t="str">
        <f>B32</f>
        <v>Diakonieverein Gladenbach</v>
      </c>
      <c r="D32" s="2" t="str">
        <f t="shared" si="1"/>
        <v>0871</v>
      </c>
      <c r="E32" s="2" t="str">
        <f t="shared" si="2"/>
        <v>900110871</v>
      </c>
      <c r="F32" s="2" t="s">
        <v>229</v>
      </c>
      <c r="G32" s="1" t="s">
        <v>230</v>
      </c>
      <c r="H32" s="1"/>
      <c r="I32" s="1"/>
      <c r="J32" s="1"/>
      <c r="K32" s="76"/>
    </row>
    <row r="33" spans="1:11" x14ac:dyDescent="0.2">
      <c r="A33" s="91">
        <v>880</v>
      </c>
      <c r="B33" s="1" t="s">
        <v>260</v>
      </c>
      <c r="C33" s="1" t="str">
        <f>B33</f>
        <v>Ev. GKG Breidenbacher Grund</v>
      </c>
      <c r="D33" s="2" t="str">
        <f t="shared" si="1"/>
        <v>0880</v>
      </c>
      <c r="E33" s="2" t="str">
        <f t="shared" si="2"/>
        <v>900110880</v>
      </c>
      <c r="F33" s="2">
        <v>900110898</v>
      </c>
      <c r="G33" s="1" t="s">
        <v>230</v>
      </c>
      <c r="H33" s="1"/>
      <c r="I33" s="1"/>
      <c r="J33" s="1"/>
      <c r="K33" s="76"/>
    </row>
    <row r="34" spans="1:11" x14ac:dyDescent="0.2">
      <c r="A34" s="91">
        <v>881</v>
      </c>
      <c r="B34" s="1" t="s">
        <v>261</v>
      </c>
      <c r="C34" s="1" t="str">
        <f>B34</f>
        <v>Ev. GKG Oberland</v>
      </c>
      <c r="D34" s="2" t="str">
        <f t="shared" si="1"/>
        <v>0881</v>
      </c>
      <c r="E34" s="2" t="str">
        <f t="shared" si="2"/>
        <v>900110881</v>
      </c>
      <c r="F34" s="2">
        <v>900110898</v>
      </c>
      <c r="G34" s="1" t="s">
        <v>230</v>
      </c>
      <c r="H34" s="1"/>
      <c r="I34" s="1"/>
      <c r="J34" s="1"/>
      <c r="K34" s="76"/>
    </row>
    <row r="35" spans="1:11" x14ac:dyDescent="0.2">
      <c r="A35" s="91">
        <v>882</v>
      </c>
      <c r="B35" s="1" t="s">
        <v>262</v>
      </c>
      <c r="C35" s="1" t="str">
        <f>B35</f>
        <v>Ev. GKG Bischoffen-Bad Endbach</v>
      </c>
      <c r="D35" s="2" t="str">
        <f t="shared" si="1"/>
        <v>0882</v>
      </c>
      <c r="E35" s="2" t="str">
        <f t="shared" si="2"/>
        <v>900110882</v>
      </c>
      <c r="F35" s="2">
        <v>900110898</v>
      </c>
      <c r="G35" s="1" t="s">
        <v>230</v>
      </c>
      <c r="H35" s="1"/>
      <c r="I35" s="1"/>
      <c r="J35" s="1"/>
      <c r="K35" s="76"/>
    </row>
    <row r="36" spans="1:11" x14ac:dyDescent="0.2">
      <c r="A36" s="91">
        <v>898</v>
      </c>
      <c r="B36" s="1" t="s">
        <v>230</v>
      </c>
      <c r="C36" s="1" t="str">
        <f t="shared" ref="C36:C52" si="3">MID(B36,5,100)</f>
        <v>Dekanat Biedenkopf-Gladenbach</v>
      </c>
      <c r="D36" s="2" t="str">
        <f t="shared" si="1"/>
        <v>0898</v>
      </c>
      <c r="E36" s="2" t="str">
        <f t="shared" si="2"/>
        <v>900110898</v>
      </c>
      <c r="F36" s="2" t="s">
        <v>229</v>
      </c>
      <c r="G36" s="1" t="s">
        <v>230</v>
      </c>
      <c r="H36" s="1"/>
      <c r="I36" s="1"/>
      <c r="J36" s="1"/>
      <c r="K36" s="76"/>
    </row>
    <row r="37" spans="1:11" x14ac:dyDescent="0.2">
      <c r="A37" s="91">
        <v>1702</v>
      </c>
      <c r="B37" s="1" t="s">
        <v>263</v>
      </c>
      <c r="C37" s="1" t="str">
        <f t="shared" si="3"/>
        <v>KGM Allendorf (LDK)</v>
      </c>
      <c r="D37" s="2" t="str">
        <f t="shared" si="1"/>
        <v>1702</v>
      </c>
      <c r="E37" s="2" t="str">
        <f t="shared" si="2"/>
        <v>900111702</v>
      </c>
      <c r="F37" s="2" t="s">
        <v>264</v>
      </c>
      <c r="G37" s="1" t="s">
        <v>265</v>
      </c>
      <c r="H37" s="1"/>
      <c r="I37" s="1"/>
      <c r="J37" s="1"/>
      <c r="K37" s="76"/>
    </row>
    <row r="38" spans="1:11" x14ac:dyDescent="0.2">
      <c r="A38" s="91">
        <v>1703</v>
      </c>
      <c r="B38" s="1" t="s">
        <v>266</v>
      </c>
      <c r="C38" s="1" t="str">
        <f t="shared" si="3"/>
        <v>KGM Dillbrecht</v>
      </c>
      <c r="D38" s="2" t="str">
        <f t="shared" si="1"/>
        <v>1703</v>
      </c>
      <c r="E38" s="2" t="str">
        <f t="shared" si="2"/>
        <v>900111703</v>
      </c>
      <c r="F38" s="2" t="s">
        <v>264</v>
      </c>
      <c r="G38" s="1" t="s">
        <v>265</v>
      </c>
      <c r="H38" s="1"/>
      <c r="I38" s="1"/>
      <c r="J38" s="1"/>
      <c r="K38" s="76"/>
    </row>
    <row r="39" spans="1:11" x14ac:dyDescent="0.2">
      <c r="A39" s="91">
        <v>1710</v>
      </c>
      <c r="B39" s="1" t="s">
        <v>267</v>
      </c>
      <c r="C39" s="1" t="str">
        <f t="shared" si="3"/>
        <v xml:space="preserve">KGM Frohnhausen </v>
      </c>
      <c r="D39" s="2" t="str">
        <f t="shared" si="1"/>
        <v>1710</v>
      </c>
      <c r="E39" s="2" t="str">
        <f t="shared" si="2"/>
        <v>900111710</v>
      </c>
      <c r="F39" s="2" t="s">
        <v>264</v>
      </c>
      <c r="G39" s="1" t="s">
        <v>265</v>
      </c>
      <c r="H39" s="1"/>
      <c r="I39" s="1"/>
      <c r="J39" s="1"/>
      <c r="K39" s="76"/>
    </row>
    <row r="40" spans="1:11" x14ac:dyDescent="0.2">
      <c r="A40" s="91">
        <v>1711</v>
      </c>
      <c r="B40" s="1" t="s">
        <v>268</v>
      </c>
      <c r="C40" s="1" t="str">
        <f t="shared" si="3"/>
        <v>KGM Haiger</v>
      </c>
      <c r="D40" s="2" t="str">
        <f t="shared" si="1"/>
        <v>1711</v>
      </c>
      <c r="E40" s="2" t="str">
        <f t="shared" si="2"/>
        <v>900111711</v>
      </c>
      <c r="F40" s="2" t="s">
        <v>264</v>
      </c>
      <c r="G40" s="1" t="s">
        <v>265</v>
      </c>
      <c r="H40" s="1"/>
      <c r="I40" s="1"/>
      <c r="J40" s="1"/>
      <c r="K40" s="76"/>
    </row>
    <row r="41" spans="1:11" x14ac:dyDescent="0.2">
      <c r="A41" s="91">
        <v>1713</v>
      </c>
      <c r="B41" s="1" t="s">
        <v>269</v>
      </c>
      <c r="C41" s="1" t="str">
        <f t="shared" si="3"/>
        <v>KGM Langenaubach</v>
      </c>
      <c r="D41" s="2" t="str">
        <f t="shared" si="1"/>
        <v>1713</v>
      </c>
      <c r="E41" s="2" t="str">
        <f t="shared" si="2"/>
        <v>900111713</v>
      </c>
      <c r="F41" s="2" t="s">
        <v>264</v>
      </c>
      <c r="G41" s="1" t="s">
        <v>265</v>
      </c>
      <c r="H41" s="1"/>
      <c r="I41" s="1"/>
      <c r="J41" s="1"/>
      <c r="K41" s="76"/>
    </row>
    <row r="42" spans="1:11" x14ac:dyDescent="0.2">
      <c r="A42" s="91">
        <v>1714</v>
      </c>
      <c r="B42" s="1" t="s">
        <v>270</v>
      </c>
      <c r="C42" s="1" t="str">
        <f t="shared" si="3"/>
        <v>KGM Manderbach</v>
      </c>
      <c r="D42" s="2" t="str">
        <f t="shared" si="1"/>
        <v>1714</v>
      </c>
      <c r="E42" s="2" t="str">
        <f t="shared" si="2"/>
        <v>900111714</v>
      </c>
      <c r="F42" s="2" t="s">
        <v>264</v>
      </c>
      <c r="G42" s="1" t="s">
        <v>265</v>
      </c>
      <c r="H42" s="1"/>
      <c r="I42" s="1"/>
      <c r="J42" s="1"/>
      <c r="K42" s="76"/>
    </row>
    <row r="43" spans="1:11" x14ac:dyDescent="0.2">
      <c r="A43" s="91">
        <v>1717</v>
      </c>
      <c r="B43" s="1" t="s">
        <v>271</v>
      </c>
      <c r="C43" s="1" t="str">
        <f t="shared" si="3"/>
        <v>KGM Roßbachtal</v>
      </c>
      <c r="D43" s="2" t="str">
        <f t="shared" si="1"/>
        <v>1717</v>
      </c>
      <c r="E43" s="2" t="str">
        <f t="shared" si="2"/>
        <v>900111717</v>
      </c>
      <c r="F43" s="2" t="s">
        <v>264</v>
      </c>
      <c r="G43" s="1" t="s">
        <v>265</v>
      </c>
      <c r="H43" s="1"/>
      <c r="I43" s="1"/>
      <c r="J43" s="1"/>
      <c r="K43" s="76"/>
    </row>
    <row r="44" spans="1:11" x14ac:dyDescent="0.2">
      <c r="A44" s="91">
        <v>1732</v>
      </c>
      <c r="B44" s="1" t="s">
        <v>272</v>
      </c>
      <c r="C44" s="1" t="str">
        <f t="shared" si="3"/>
        <v>KGM Beilstein-Rodenroth</v>
      </c>
      <c r="D44" s="2" t="str">
        <f t="shared" si="1"/>
        <v>1732</v>
      </c>
      <c r="E44" s="2" t="str">
        <f t="shared" si="2"/>
        <v>900111732</v>
      </c>
      <c r="F44" s="2" t="s">
        <v>264</v>
      </c>
      <c r="G44" s="1" t="s">
        <v>265</v>
      </c>
      <c r="H44" s="1"/>
      <c r="I44" s="1"/>
      <c r="J44" s="1"/>
      <c r="K44" s="76"/>
    </row>
    <row r="45" spans="1:11" x14ac:dyDescent="0.2">
      <c r="A45" s="91">
        <v>1734</v>
      </c>
      <c r="B45" s="1" t="s">
        <v>273</v>
      </c>
      <c r="C45" s="1" t="str">
        <f t="shared" si="3"/>
        <v>KGM Breitscheid-Medenbach</v>
      </c>
      <c r="D45" s="2" t="str">
        <f t="shared" si="1"/>
        <v>1734</v>
      </c>
      <c r="E45" s="2" t="str">
        <f t="shared" si="2"/>
        <v>900111734</v>
      </c>
      <c r="F45" s="2" t="s">
        <v>264</v>
      </c>
      <c r="G45" s="1" t="s">
        <v>265</v>
      </c>
      <c r="H45" s="1"/>
      <c r="I45" s="1"/>
      <c r="J45" s="1"/>
      <c r="K45" s="76"/>
    </row>
    <row r="46" spans="1:11" x14ac:dyDescent="0.2">
      <c r="A46" s="91">
        <v>1735</v>
      </c>
      <c r="B46" s="1" t="s">
        <v>274</v>
      </c>
      <c r="C46" s="1" t="str">
        <f t="shared" si="3"/>
        <v>KGM Driedorf</v>
      </c>
      <c r="D46" s="2" t="str">
        <f t="shared" si="1"/>
        <v>1735</v>
      </c>
      <c r="E46" s="2" t="str">
        <f t="shared" si="2"/>
        <v>900111735</v>
      </c>
      <c r="F46" s="2" t="s">
        <v>264</v>
      </c>
      <c r="G46" s="1" t="s">
        <v>265</v>
      </c>
      <c r="H46" s="1"/>
      <c r="I46" s="1"/>
      <c r="J46" s="1"/>
      <c r="K46" s="76"/>
    </row>
    <row r="47" spans="1:11" x14ac:dyDescent="0.2">
      <c r="A47" s="91">
        <v>1736</v>
      </c>
      <c r="B47" s="1" t="s">
        <v>275</v>
      </c>
      <c r="C47" s="1" t="str">
        <f t="shared" si="3"/>
        <v>KGM Fleisbach</v>
      </c>
      <c r="D47" s="2" t="str">
        <f t="shared" si="1"/>
        <v>1736</v>
      </c>
      <c r="E47" s="2" t="str">
        <f t="shared" si="2"/>
        <v>900111736</v>
      </c>
      <c r="F47" s="2" t="s">
        <v>264</v>
      </c>
      <c r="G47" s="1" t="s">
        <v>265</v>
      </c>
      <c r="H47" s="1"/>
      <c r="I47" s="1"/>
      <c r="J47" s="1"/>
      <c r="K47" s="76"/>
    </row>
    <row r="48" spans="1:11" x14ac:dyDescent="0.2">
      <c r="A48" s="91">
        <v>1739</v>
      </c>
      <c r="B48" s="1" t="s">
        <v>276</v>
      </c>
      <c r="C48" s="1" t="str">
        <f t="shared" si="3"/>
        <v>KGM Hörbach</v>
      </c>
      <c r="D48" s="2" t="str">
        <f t="shared" si="1"/>
        <v>1739</v>
      </c>
      <c r="E48" s="2" t="str">
        <f t="shared" si="2"/>
        <v>900111739</v>
      </c>
      <c r="F48" s="2" t="s">
        <v>264</v>
      </c>
      <c r="G48" s="1" t="s">
        <v>265</v>
      </c>
      <c r="H48" s="1"/>
      <c r="I48" s="1"/>
      <c r="J48" s="1"/>
      <c r="K48" s="76"/>
    </row>
    <row r="49" spans="1:11" x14ac:dyDescent="0.2">
      <c r="A49" s="91">
        <v>1740</v>
      </c>
      <c r="B49" s="1" t="s">
        <v>277</v>
      </c>
      <c r="C49" s="1" t="str">
        <f t="shared" si="3"/>
        <v>KGM Merkenbach</v>
      </c>
      <c r="D49" s="2" t="str">
        <f t="shared" si="1"/>
        <v>1740</v>
      </c>
      <c r="E49" s="2" t="str">
        <f t="shared" si="2"/>
        <v>900111740</v>
      </c>
      <c r="F49" s="2" t="s">
        <v>264</v>
      </c>
      <c r="G49" s="1" t="s">
        <v>265</v>
      </c>
      <c r="H49" s="1"/>
      <c r="I49" s="1"/>
      <c r="J49" s="1"/>
      <c r="K49" s="76"/>
    </row>
    <row r="50" spans="1:11" x14ac:dyDescent="0.2">
      <c r="A50" s="91">
        <v>1741</v>
      </c>
      <c r="B50" s="1" t="s">
        <v>278</v>
      </c>
      <c r="C50" s="1" t="str">
        <f t="shared" si="3"/>
        <v>KGM Nenderoth</v>
      </c>
      <c r="D50" s="2" t="str">
        <f t="shared" si="1"/>
        <v>1741</v>
      </c>
      <c r="E50" s="2" t="str">
        <f t="shared" si="2"/>
        <v>900111741</v>
      </c>
      <c r="F50" s="2" t="s">
        <v>264</v>
      </c>
      <c r="G50" s="1" t="s">
        <v>265</v>
      </c>
      <c r="H50" s="1"/>
      <c r="I50" s="1"/>
      <c r="J50" s="1"/>
      <c r="K50" s="76"/>
    </row>
    <row r="51" spans="1:11" x14ac:dyDescent="0.2">
      <c r="A51" s="91">
        <v>1743</v>
      </c>
      <c r="B51" s="1" t="s">
        <v>279</v>
      </c>
      <c r="C51" s="1" t="str">
        <f t="shared" si="3"/>
        <v>KGM Schönbach</v>
      </c>
      <c r="D51" s="2" t="str">
        <f t="shared" si="1"/>
        <v>1743</v>
      </c>
      <c r="E51" s="2" t="str">
        <f t="shared" si="2"/>
        <v>900111743</v>
      </c>
      <c r="F51" s="2" t="s">
        <v>264</v>
      </c>
      <c r="G51" s="1" t="s">
        <v>265</v>
      </c>
      <c r="H51" s="1"/>
      <c r="I51" s="1"/>
      <c r="J51" s="1"/>
      <c r="K51" s="76"/>
    </row>
    <row r="52" spans="1:11" x14ac:dyDescent="0.2">
      <c r="A52" s="91">
        <v>1745</v>
      </c>
      <c r="B52" s="1" t="s">
        <v>280</v>
      </c>
      <c r="C52" s="1" t="str">
        <f t="shared" si="3"/>
        <v>KGM Sinn</v>
      </c>
      <c r="D52" s="2" t="str">
        <f t="shared" si="1"/>
        <v>1745</v>
      </c>
      <c r="E52" s="2" t="str">
        <f t="shared" si="2"/>
        <v>900111745</v>
      </c>
      <c r="F52" s="2" t="s">
        <v>264</v>
      </c>
      <c r="G52" s="1" t="s">
        <v>265</v>
      </c>
      <c r="H52" s="1"/>
      <c r="I52" s="1"/>
      <c r="J52" s="1"/>
      <c r="K52" s="76"/>
    </row>
    <row r="53" spans="1:11" x14ac:dyDescent="0.2">
      <c r="A53" s="91">
        <v>1771</v>
      </c>
      <c r="B53" s="1" t="s">
        <v>281</v>
      </c>
      <c r="C53" s="1" t="str">
        <f>B53</f>
        <v>Initiat Haus der Stille</v>
      </c>
      <c r="D53" s="2" t="str">
        <f t="shared" si="1"/>
        <v>1771</v>
      </c>
      <c r="E53" s="2" t="str">
        <f t="shared" si="2"/>
        <v>900111771</v>
      </c>
      <c r="F53" s="2" t="s">
        <v>264</v>
      </c>
      <c r="G53" s="1" t="s">
        <v>265</v>
      </c>
      <c r="H53" s="1"/>
      <c r="I53" s="1"/>
      <c r="J53" s="1"/>
      <c r="K53" s="76"/>
    </row>
    <row r="54" spans="1:11" x14ac:dyDescent="0.2">
      <c r="A54" s="91">
        <v>1780</v>
      </c>
      <c r="B54" s="1" t="s">
        <v>282</v>
      </c>
      <c r="C54" s="1" t="str">
        <f>B54</f>
        <v>Ev. GKG Herborn-Mittenaar-Siegbach</v>
      </c>
      <c r="D54" s="2" t="str">
        <f t="shared" si="1"/>
        <v>1780</v>
      </c>
      <c r="E54" s="2" t="str">
        <f t="shared" si="2"/>
        <v>900111780</v>
      </c>
      <c r="F54" s="2">
        <v>900111798</v>
      </c>
      <c r="G54" s="1" t="s">
        <v>265</v>
      </c>
      <c r="H54" s="1"/>
      <c r="I54" s="1"/>
      <c r="J54" s="1"/>
      <c r="K54" s="76"/>
    </row>
    <row r="55" spans="1:11" x14ac:dyDescent="0.2">
      <c r="A55" s="91">
        <v>1781</v>
      </c>
      <c r="B55" s="1" t="s">
        <v>283</v>
      </c>
      <c r="C55" s="1" t="str">
        <f>B55</f>
        <v>Ev. GKG Dietzhölztal-Eschenburg</v>
      </c>
      <c r="D55" s="2" t="str">
        <f t="shared" si="1"/>
        <v>1781</v>
      </c>
      <c r="E55" s="2" t="str">
        <f t="shared" si="2"/>
        <v>900111781</v>
      </c>
      <c r="F55" s="2">
        <v>900111798</v>
      </c>
      <c r="G55" s="1" t="s">
        <v>265</v>
      </c>
      <c r="H55" s="1"/>
      <c r="I55" s="1"/>
      <c r="J55" s="1"/>
      <c r="K55" s="76"/>
    </row>
    <row r="56" spans="1:11" x14ac:dyDescent="0.2">
      <c r="A56" s="91">
        <v>1782</v>
      </c>
      <c r="B56" s="1" t="s">
        <v>284</v>
      </c>
      <c r="C56" s="1" t="str">
        <f>B56</f>
        <v>Ev. GKG um den Wilhelmsturm</v>
      </c>
      <c r="D56" s="2" t="str">
        <f t="shared" si="1"/>
        <v>1782</v>
      </c>
      <c r="E56" s="2" t="str">
        <f t="shared" si="2"/>
        <v>900111782</v>
      </c>
      <c r="F56" s="2">
        <v>900111798</v>
      </c>
      <c r="G56" s="1" t="s">
        <v>265</v>
      </c>
      <c r="H56" s="1"/>
      <c r="I56" s="1"/>
      <c r="J56" s="1"/>
      <c r="K56" s="76"/>
    </row>
    <row r="57" spans="1:11" x14ac:dyDescent="0.2">
      <c r="A57" s="91">
        <v>1798</v>
      </c>
      <c r="B57" s="1" t="s">
        <v>285</v>
      </c>
      <c r="C57" s="1" t="str">
        <f t="shared" ref="C57:C102" si="4">MID(B57,5,100)</f>
        <v>Dekanat An der Dill</v>
      </c>
      <c r="D57" s="2" t="str">
        <f t="shared" si="1"/>
        <v>1798</v>
      </c>
      <c r="E57" s="2" t="str">
        <f t="shared" si="2"/>
        <v>900111798</v>
      </c>
      <c r="F57" s="2" t="s">
        <v>264</v>
      </c>
      <c r="G57" s="1" t="s">
        <v>265</v>
      </c>
      <c r="H57" s="1"/>
      <c r="I57" s="1"/>
      <c r="J57" s="1"/>
      <c r="K57" s="76"/>
    </row>
    <row r="58" spans="1:11" x14ac:dyDescent="0.2">
      <c r="A58" s="91">
        <v>4903</v>
      </c>
      <c r="B58" s="1" t="s">
        <v>286</v>
      </c>
      <c r="C58" s="1" t="str">
        <f t="shared" si="4"/>
        <v>KGM Blessenbach</v>
      </c>
      <c r="D58" s="2" t="str">
        <f t="shared" si="1"/>
        <v>4903</v>
      </c>
      <c r="E58" s="2" t="str">
        <f t="shared" si="2"/>
        <v>900114903</v>
      </c>
      <c r="F58" s="2">
        <v>900115498</v>
      </c>
      <c r="G58" s="1" t="s">
        <v>287</v>
      </c>
      <c r="H58" s="1"/>
      <c r="I58" s="1"/>
      <c r="J58" s="1"/>
      <c r="K58" s="76"/>
    </row>
    <row r="59" spans="1:11" x14ac:dyDescent="0.2">
      <c r="A59" s="91">
        <v>4904</v>
      </c>
      <c r="B59" s="1" t="s">
        <v>288</v>
      </c>
      <c r="C59" s="1" t="str">
        <f t="shared" si="4"/>
        <v>KGM Dauborn</v>
      </c>
      <c r="D59" s="2" t="str">
        <f t="shared" si="1"/>
        <v>4904</v>
      </c>
      <c r="E59" s="2" t="str">
        <f t="shared" si="2"/>
        <v>900114904</v>
      </c>
      <c r="F59" s="2">
        <v>900115498</v>
      </c>
      <c r="G59" s="1" t="s">
        <v>287</v>
      </c>
      <c r="H59" s="1"/>
      <c r="I59" s="1"/>
      <c r="J59" s="1"/>
      <c r="K59" s="76"/>
    </row>
    <row r="60" spans="1:11" x14ac:dyDescent="0.2">
      <c r="A60" s="91">
        <v>4905</v>
      </c>
      <c r="B60" s="1" t="s">
        <v>289</v>
      </c>
      <c r="C60" s="1" t="str">
        <f t="shared" si="4"/>
        <v>KGM Hadamar</v>
      </c>
      <c r="D60" s="2" t="str">
        <f t="shared" si="1"/>
        <v>4905</v>
      </c>
      <c r="E60" s="2" t="str">
        <f t="shared" si="2"/>
        <v>900114905</v>
      </c>
      <c r="F60" s="2">
        <v>900115498</v>
      </c>
      <c r="G60" s="1" t="s">
        <v>287</v>
      </c>
      <c r="H60" s="1"/>
      <c r="I60" s="1"/>
      <c r="J60" s="1"/>
      <c r="K60" s="76"/>
    </row>
    <row r="61" spans="1:11" x14ac:dyDescent="0.2">
      <c r="A61" s="91">
        <v>4906</v>
      </c>
      <c r="B61" s="1" t="s">
        <v>290</v>
      </c>
      <c r="C61" s="1" t="str">
        <f t="shared" si="4"/>
        <v>KGM Heckholzhausen</v>
      </c>
      <c r="D61" s="2" t="str">
        <f t="shared" si="1"/>
        <v>4906</v>
      </c>
      <c r="E61" s="2" t="str">
        <f t="shared" si="2"/>
        <v>900114906</v>
      </c>
      <c r="F61" s="2">
        <v>900115498</v>
      </c>
      <c r="G61" s="1" t="s">
        <v>287</v>
      </c>
      <c r="H61" s="1"/>
      <c r="I61" s="1"/>
      <c r="J61" s="1"/>
      <c r="K61" s="76"/>
    </row>
    <row r="62" spans="1:11" x14ac:dyDescent="0.2">
      <c r="A62" s="91">
        <v>4909</v>
      </c>
      <c r="B62" s="1" t="s">
        <v>291</v>
      </c>
      <c r="C62" s="1" t="str">
        <f t="shared" si="4"/>
        <v>KGM Kirberg-Ohren</v>
      </c>
      <c r="D62" s="2" t="str">
        <f t="shared" si="1"/>
        <v>4909</v>
      </c>
      <c r="E62" s="2" t="str">
        <f t="shared" si="2"/>
        <v>900114909</v>
      </c>
      <c r="F62" s="2">
        <v>900115498</v>
      </c>
      <c r="G62" s="1" t="s">
        <v>287</v>
      </c>
      <c r="H62" s="1"/>
      <c r="I62" s="1"/>
      <c r="J62" s="1"/>
      <c r="K62" s="76"/>
    </row>
    <row r="63" spans="1:11" x14ac:dyDescent="0.2">
      <c r="A63" s="91">
        <v>4910</v>
      </c>
      <c r="B63" s="1" t="s">
        <v>292</v>
      </c>
      <c r="C63" s="1" t="str">
        <f t="shared" si="4"/>
        <v>KGM Laubuseschbach</v>
      </c>
      <c r="D63" s="2" t="str">
        <f t="shared" si="1"/>
        <v>4910</v>
      </c>
      <c r="E63" s="2" t="str">
        <f t="shared" si="2"/>
        <v>900114910</v>
      </c>
      <c r="F63" s="2">
        <v>900115498</v>
      </c>
      <c r="G63" s="1" t="s">
        <v>287</v>
      </c>
      <c r="H63" s="1"/>
      <c r="I63" s="1"/>
      <c r="J63" s="1"/>
      <c r="K63" s="76"/>
    </row>
    <row r="64" spans="1:11" x14ac:dyDescent="0.2">
      <c r="A64" s="91">
        <v>4912</v>
      </c>
      <c r="B64" s="1" t="s">
        <v>293</v>
      </c>
      <c r="C64" s="1" t="str">
        <f t="shared" si="4"/>
        <v>KGM Mensfelden-Linter</v>
      </c>
      <c r="D64" s="2" t="str">
        <f t="shared" si="1"/>
        <v>4912</v>
      </c>
      <c r="E64" s="2" t="str">
        <f t="shared" si="2"/>
        <v>900114912</v>
      </c>
      <c r="F64" s="2">
        <v>900115498</v>
      </c>
      <c r="G64" s="1" t="s">
        <v>287</v>
      </c>
      <c r="H64" s="1"/>
      <c r="I64" s="1"/>
      <c r="J64" s="1"/>
      <c r="K64" s="76"/>
    </row>
    <row r="65" spans="1:11" x14ac:dyDescent="0.2">
      <c r="A65" s="91">
        <v>4913</v>
      </c>
      <c r="B65" s="1" t="s">
        <v>294</v>
      </c>
      <c r="C65" s="1" t="str">
        <f t="shared" si="4"/>
        <v>KGM Münster</v>
      </c>
      <c r="D65" s="2" t="str">
        <f t="shared" si="1"/>
        <v>4913</v>
      </c>
      <c r="E65" s="2" t="str">
        <f t="shared" si="2"/>
        <v>900114913</v>
      </c>
      <c r="F65" s="2">
        <v>900115498</v>
      </c>
      <c r="G65" s="1" t="s">
        <v>287</v>
      </c>
      <c r="H65" s="1"/>
      <c r="I65" s="1"/>
      <c r="J65" s="1"/>
      <c r="K65" s="76"/>
    </row>
    <row r="66" spans="1:11" x14ac:dyDescent="0.2">
      <c r="A66" s="91">
        <v>4918</v>
      </c>
      <c r="B66" s="1" t="s">
        <v>295</v>
      </c>
      <c r="C66" s="1" t="str">
        <f t="shared" si="4"/>
        <v>KGM Schupbach</v>
      </c>
      <c r="D66" s="2" t="str">
        <f t="shared" ref="D66:D129" si="5">IF(LEN($A66)&lt;=4,LEFT(TEXT($A66,"0000"),4),LEFT(TEXT($A66,"000000"),4))</f>
        <v>4918</v>
      </c>
      <c r="E66" s="2" t="str">
        <f t="shared" ref="E66:E129" si="6">$M$1&amp;$D66</f>
        <v>900114918</v>
      </c>
      <c r="F66" s="2">
        <v>900115498</v>
      </c>
      <c r="G66" s="1" t="s">
        <v>287</v>
      </c>
      <c r="H66" s="1"/>
      <c r="I66" s="1"/>
      <c r="J66" s="1"/>
      <c r="K66" s="76"/>
    </row>
    <row r="67" spans="1:11" x14ac:dyDescent="0.2">
      <c r="A67" s="91">
        <v>4920</v>
      </c>
      <c r="B67" s="1" t="s">
        <v>296</v>
      </c>
      <c r="C67" s="1" t="str">
        <f t="shared" si="4"/>
        <v>KGM Staffel</v>
      </c>
      <c r="D67" s="2" t="str">
        <f t="shared" si="5"/>
        <v>4920</v>
      </c>
      <c r="E67" s="2" t="str">
        <f t="shared" si="6"/>
        <v>900114920</v>
      </c>
      <c r="F67" s="2">
        <v>900115498</v>
      </c>
      <c r="G67" s="1" t="s">
        <v>287</v>
      </c>
      <c r="H67" s="1"/>
      <c r="I67" s="1"/>
      <c r="J67" s="1"/>
      <c r="K67" s="76"/>
    </row>
    <row r="68" spans="1:11" x14ac:dyDescent="0.2">
      <c r="A68" s="91">
        <v>4922</v>
      </c>
      <c r="B68" s="1" t="s">
        <v>297</v>
      </c>
      <c r="C68" s="1" t="str">
        <f t="shared" si="4"/>
        <v>KGM Weyer</v>
      </c>
      <c r="D68" s="2" t="str">
        <f t="shared" si="5"/>
        <v>4922</v>
      </c>
      <c r="E68" s="2" t="str">
        <f t="shared" si="6"/>
        <v>900114922</v>
      </c>
      <c r="F68" s="2">
        <v>900115498</v>
      </c>
      <c r="G68" s="1" t="s">
        <v>287</v>
      </c>
      <c r="H68" s="1"/>
      <c r="I68" s="1"/>
      <c r="J68" s="1"/>
      <c r="K68" s="76"/>
    </row>
    <row r="69" spans="1:11" x14ac:dyDescent="0.2">
      <c r="A69" s="91">
        <v>4923</v>
      </c>
      <c r="B69" s="1" t="s">
        <v>298</v>
      </c>
      <c r="C69" s="1" t="str">
        <f t="shared" si="4"/>
        <v>KGM Wolfenhausen</v>
      </c>
      <c r="D69" s="2" t="str">
        <f t="shared" si="5"/>
        <v>4923</v>
      </c>
      <c r="E69" s="2" t="str">
        <f t="shared" si="6"/>
        <v>900114923</v>
      </c>
      <c r="F69" s="2">
        <v>900115498</v>
      </c>
      <c r="G69" s="1" t="s">
        <v>287</v>
      </c>
      <c r="H69" s="1"/>
      <c r="I69" s="1"/>
      <c r="J69" s="1"/>
      <c r="K69" s="76"/>
    </row>
    <row r="70" spans="1:11" x14ac:dyDescent="0.2">
      <c r="A70" s="91">
        <v>5402</v>
      </c>
      <c r="B70" s="1" t="s">
        <v>299</v>
      </c>
      <c r="C70" s="1" t="str">
        <f t="shared" si="4"/>
        <v>KGM Allendorf</v>
      </c>
      <c r="D70" s="2" t="str">
        <f t="shared" si="5"/>
        <v>5402</v>
      </c>
      <c r="E70" s="2" t="str">
        <f t="shared" si="6"/>
        <v>900115402</v>
      </c>
      <c r="F70" s="2" t="s">
        <v>300</v>
      </c>
      <c r="G70" s="1" t="s">
        <v>287</v>
      </c>
      <c r="H70" s="1"/>
      <c r="I70" s="1"/>
      <c r="J70" s="1"/>
      <c r="K70" s="76"/>
    </row>
    <row r="71" spans="1:11" x14ac:dyDescent="0.2">
      <c r="A71" s="91">
        <v>5403</v>
      </c>
      <c r="B71" s="1" t="s">
        <v>301</v>
      </c>
      <c r="C71" s="1" t="str">
        <f t="shared" si="4"/>
        <v>KGM Altenkirchen</v>
      </c>
      <c r="D71" s="2" t="str">
        <f t="shared" si="5"/>
        <v>5403</v>
      </c>
      <c r="E71" s="2" t="str">
        <f t="shared" si="6"/>
        <v>900115403</v>
      </c>
      <c r="F71" s="2" t="s">
        <v>300</v>
      </c>
      <c r="G71" s="1" t="s">
        <v>287</v>
      </c>
      <c r="H71" s="1"/>
      <c r="I71" s="1"/>
      <c r="J71" s="1"/>
      <c r="K71" s="76"/>
    </row>
    <row r="72" spans="1:11" x14ac:dyDescent="0.2">
      <c r="A72" s="91">
        <v>5406</v>
      </c>
      <c r="B72" s="1" t="s">
        <v>302</v>
      </c>
      <c r="C72" s="1" t="str">
        <f t="shared" si="4"/>
        <v>KGM Essershausen-Edelsberg</v>
      </c>
      <c r="D72" s="2" t="str">
        <f t="shared" si="5"/>
        <v>5406</v>
      </c>
      <c r="E72" s="2" t="str">
        <f t="shared" si="6"/>
        <v>900115406</v>
      </c>
      <c r="F72" s="2" t="s">
        <v>300</v>
      </c>
      <c r="G72" s="1" t="s">
        <v>287</v>
      </c>
      <c r="H72" s="1"/>
      <c r="I72" s="1"/>
      <c r="J72" s="1"/>
      <c r="K72" s="76"/>
    </row>
    <row r="73" spans="1:11" x14ac:dyDescent="0.2">
      <c r="A73" s="91">
        <v>5410</v>
      </c>
      <c r="B73" s="1" t="s">
        <v>303</v>
      </c>
      <c r="C73" s="1" t="str">
        <f t="shared" si="4"/>
        <v>KGM Auferstehungsgemeinde Gräveneck und Weinbach</v>
      </c>
      <c r="D73" s="2" t="str">
        <f t="shared" si="5"/>
        <v>5410</v>
      </c>
      <c r="E73" s="2" t="str">
        <f t="shared" si="6"/>
        <v>900115410</v>
      </c>
      <c r="F73" s="2" t="s">
        <v>300</v>
      </c>
      <c r="G73" s="1" t="s">
        <v>287</v>
      </c>
      <c r="H73" s="1"/>
      <c r="I73" s="1"/>
      <c r="J73" s="1"/>
      <c r="K73" s="76"/>
    </row>
    <row r="74" spans="1:11" x14ac:dyDescent="0.2">
      <c r="A74" s="91">
        <v>5412</v>
      </c>
      <c r="B74" s="1" t="s">
        <v>304</v>
      </c>
      <c r="C74" s="1" t="str">
        <f t="shared" si="4"/>
        <v>KGM Kubach-Hirschhausen</v>
      </c>
      <c r="D74" s="2" t="str">
        <f t="shared" si="5"/>
        <v>5412</v>
      </c>
      <c r="E74" s="2" t="str">
        <f t="shared" si="6"/>
        <v>900115412</v>
      </c>
      <c r="F74" s="2" t="s">
        <v>300</v>
      </c>
      <c r="G74" s="1" t="s">
        <v>287</v>
      </c>
      <c r="H74" s="1"/>
      <c r="I74" s="1"/>
      <c r="J74" s="1"/>
      <c r="K74" s="76"/>
    </row>
    <row r="75" spans="1:11" x14ac:dyDescent="0.2">
      <c r="A75" s="91">
        <v>5413</v>
      </c>
      <c r="B75" s="1" t="s">
        <v>305</v>
      </c>
      <c r="C75" s="1" t="str">
        <f t="shared" si="4"/>
        <v>KGM Langenbach</v>
      </c>
      <c r="D75" s="2" t="str">
        <f t="shared" si="5"/>
        <v>5413</v>
      </c>
      <c r="E75" s="2" t="str">
        <f t="shared" si="6"/>
        <v>900115413</v>
      </c>
      <c r="F75" s="2" t="s">
        <v>300</v>
      </c>
      <c r="G75" s="1" t="s">
        <v>287</v>
      </c>
      <c r="H75" s="1"/>
      <c r="I75" s="1"/>
      <c r="J75" s="1"/>
      <c r="K75" s="76"/>
    </row>
    <row r="76" spans="1:11" x14ac:dyDescent="0.2">
      <c r="A76" s="91">
        <v>5414</v>
      </c>
      <c r="B76" s="1" t="s">
        <v>306</v>
      </c>
      <c r="C76" s="1" t="str">
        <f t="shared" si="4"/>
        <v>KGM Löhnberg</v>
      </c>
      <c r="D76" s="2" t="str">
        <f t="shared" si="5"/>
        <v>5414</v>
      </c>
      <c r="E76" s="2" t="str">
        <f t="shared" si="6"/>
        <v>900115414</v>
      </c>
      <c r="F76" s="2" t="s">
        <v>300</v>
      </c>
      <c r="G76" s="1" t="s">
        <v>287</v>
      </c>
      <c r="H76" s="1"/>
      <c r="I76" s="1"/>
      <c r="J76" s="1"/>
      <c r="K76" s="76"/>
    </row>
    <row r="77" spans="1:11" x14ac:dyDescent="0.2">
      <c r="A77" s="91">
        <v>5415</v>
      </c>
      <c r="B77" s="1" t="s">
        <v>307</v>
      </c>
      <c r="C77" s="1" t="str">
        <f t="shared" si="4"/>
        <v>KGM Merenberg</v>
      </c>
      <c r="D77" s="2" t="str">
        <f t="shared" si="5"/>
        <v>5415</v>
      </c>
      <c r="E77" s="2" t="str">
        <f t="shared" si="6"/>
        <v>900115415</v>
      </c>
      <c r="F77" s="2" t="s">
        <v>300</v>
      </c>
      <c r="G77" s="1" t="s">
        <v>287</v>
      </c>
      <c r="H77" s="1"/>
      <c r="I77" s="1"/>
      <c r="J77" s="1"/>
      <c r="K77" s="76"/>
    </row>
    <row r="78" spans="1:11" x14ac:dyDescent="0.2">
      <c r="A78" s="91">
        <v>5416</v>
      </c>
      <c r="B78" s="1" t="s">
        <v>308</v>
      </c>
      <c r="C78" s="1" t="str">
        <f t="shared" si="4"/>
        <v>KGM Niedershausen</v>
      </c>
      <c r="D78" s="2" t="str">
        <f t="shared" si="5"/>
        <v>5416</v>
      </c>
      <c r="E78" s="2" t="str">
        <f t="shared" si="6"/>
        <v>900115416</v>
      </c>
      <c r="F78" s="2" t="s">
        <v>300</v>
      </c>
      <c r="G78" s="1" t="s">
        <v>287</v>
      </c>
      <c r="H78" s="1"/>
      <c r="I78" s="1"/>
      <c r="J78" s="1"/>
      <c r="K78" s="76"/>
    </row>
    <row r="79" spans="1:11" x14ac:dyDescent="0.2">
      <c r="A79" s="91">
        <v>5417</v>
      </c>
      <c r="B79" s="1" t="s">
        <v>309</v>
      </c>
      <c r="C79" s="1" t="str">
        <f t="shared" si="4"/>
        <v>KGM Obershausen</v>
      </c>
      <c r="D79" s="2" t="str">
        <f t="shared" si="5"/>
        <v>5417</v>
      </c>
      <c r="E79" s="2" t="str">
        <f t="shared" si="6"/>
        <v>900115417</v>
      </c>
      <c r="F79" s="2" t="s">
        <v>300</v>
      </c>
      <c r="G79" s="1" t="s">
        <v>287</v>
      </c>
      <c r="H79" s="1"/>
      <c r="I79" s="1"/>
      <c r="J79" s="1"/>
      <c r="K79" s="76"/>
    </row>
    <row r="80" spans="1:11" x14ac:dyDescent="0.2">
      <c r="A80" s="91">
        <v>5418</v>
      </c>
      <c r="B80" s="1" t="s">
        <v>310</v>
      </c>
      <c r="C80" s="1" t="str">
        <f t="shared" si="4"/>
        <v>KGM Philippstein</v>
      </c>
      <c r="D80" s="2" t="str">
        <f t="shared" si="5"/>
        <v>5418</v>
      </c>
      <c r="E80" s="2" t="str">
        <f t="shared" si="6"/>
        <v>900115418</v>
      </c>
      <c r="F80" s="2" t="s">
        <v>300</v>
      </c>
      <c r="G80" s="1" t="s">
        <v>287</v>
      </c>
      <c r="H80" s="1"/>
      <c r="I80" s="1"/>
      <c r="J80" s="1"/>
      <c r="K80" s="76"/>
    </row>
    <row r="81" spans="1:11" x14ac:dyDescent="0.2">
      <c r="A81" s="91">
        <v>5420</v>
      </c>
      <c r="B81" s="1" t="s">
        <v>311</v>
      </c>
      <c r="C81" s="1" t="str">
        <f t="shared" si="4"/>
        <v>KGM Weilburg</v>
      </c>
      <c r="D81" s="2" t="str">
        <f t="shared" si="5"/>
        <v>5420</v>
      </c>
      <c r="E81" s="2" t="str">
        <f t="shared" si="6"/>
        <v>900115420</v>
      </c>
      <c r="F81" s="2" t="s">
        <v>300</v>
      </c>
      <c r="G81" s="1" t="s">
        <v>287</v>
      </c>
      <c r="H81" s="1"/>
      <c r="I81" s="1"/>
      <c r="J81" s="1"/>
      <c r="K81" s="76"/>
    </row>
    <row r="82" spans="1:11" x14ac:dyDescent="0.2">
      <c r="A82" s="91">
        <v>5421</v>
      </c>
      <c r="B82" s="1" t="s">
        <v>312</v>
      </c>
      <c r="C82" s="1" t="str">
        <f t="shared" si="4"/>
        <v>KGM Weilmünster I</v>
      </c>
      <c r="D82" s="2" t="str">
        <f t="shared" si="5"/>
        <v>5421</v>
      </c>
      <c r="E82" s="2" t="str">
        <f t="shared" si="6"/>
        <v>900115421</v>
      </c>
      <c r="F82" s="2" t="s">
        <v>300</v>
      </c>
      <c r="G82" s="1" t="s">
        <v>287</v>
      </c>
      <c r="H82" s="1"/>
      <c r="I82" s="1"/>
      <c r="J82" s="1"/>
      <c r="K82" s="76"/>
    </row>
    <row r="83" spans="1:11" x14ac:dyDescent="0.2">
      <c r="A83" s="91">
        <v>5423</v>
      </c>
      <c r="B83" s="1" t="s">
        <v>313</v>
      </c>
      <c r="C83" s="1" t="str">
        <f t="shared" si="4"/>
        <v>KGM Weilmünster II</v>
      </c>
      <c r="D83" s="2" t="str">
        <f t="shared" si="5"/>
        <v>5423</v>
      </c>
      <c r="E83" s="2" t="str">
        <f t="shared" si="6"/>
        <v>900115423</v>
      </c>
      <c r="F83" s="2" t="s">
        <v>300</v>
      </c>
      <c r="G83" s="1" t="s">
        <v>287</v>
      </c>
      <c r="H83" s="1"/>
      <c r="I83" s="1"/>
      <c r="J83" s="1"/>
      <c r="K83" s="76"/>
    </row>
    <row r="84" spans="1:11" x14ac:dyDescent="0.2">
      <c r="A84" s="91">
        <v>5425</v>
      </c>
      <c r="B84" s="1" t="s">
        <v>314</v>
      </c>
      <c r="C84" s="1" t="str">
        <f t="shared" si="4"/>
        <v>KGM Waldsolms-Brandoberndorf</v>
      </c>
      <c r="D84" s="2" t="str">
        <f t="shared" si="5"/>
        <v>5425</v>
      </c>
      <c r="E84" s="2" t="str">
        <f t="shared" si="6"/>
        <v>900115425</v>
      </c>
      <c r="F84" s="2" t="s">
        <v>300</v>
      </c>
      <c r="G84" s="1" t="s">
        <v>287</v>
      </c>
      <c r="H84" s="1"/>
      <c r="I84" s="1"/>
      <c r="J84" s="1"/>
      <c r="K84" s="76"/>
    </row>
    <row r="85" spans="1:11" x14ac:dyDescent="0.2">
      <c r="A85" s="91">
        <v>5426</v>
      </c>
      <c r="B85" s="1" t="s">
        <v>315</v>
      </c>
      <c r="C85" s="1" t="str">
        <f t="shared" si="4"/>
        <v>KGM Waldsolms-Weiperfelden</v>
      </c>
      <c r="D85" s="2" t="str">
        <f t="shared" si="5"/>
        <v>5426</v>
      </c>
      <c r="E85" s="2" t="str">
        <f t="shared" si="6"/>
        <v>900115426</v>
      </c>
      <c r="F85" s="2" t="s">
        <v>300</v>
      </c>
      <c r="G85" s="1" t="s">
        <v>287</v>
      </c>
      <c r="H85" s="1"/>
      <c r="I85" s="1"/>
      <c r="J85" s="1"/>
      <c r="K85" s="76"/>
    </row>
    <row r="86" spans="1:11" x14ac:dyDescent="0.2">
      <c r="A86" s="91">
        <v>5480</v>
      </c>
      <c r="B86" s="1" t="s">
        <v>316</v>
      </c>
      <c r="C86" s="1" t="str">
        <f t="shared" si="4"/>
        <v>GKG Heringen, Nauheim und Neesbach</v>
      </c>
      <c r="D86" s="2" t="str">
        <f t="shared" si="5"/>
        <v>5480</v>
      </c>
      <c r="E86" s="2" t="str">
        <f t="shared" si="6"/>
        <v>900115480</v>
      </c>
      <c r="F86" s="2">
        <v>900115498</v>
      </c>
      <c r="G86" s="1" t="s">
        <v>287</v>
      </c>
      <c r="H86" s="1"/>
      <c r="I86" s="1"/>
      <c r="J86" s="1"/>
      <c r="K86" s="76"/>
    </row>
    <row r="87" spans="1:11" x14ac:dyDescent="0.2">
      <c r="A87" s="91">
        <v>5481</v>
      </c>
      <c r="B87" s="1" t="s">
        <v>317</v>
      </c>
      <c r="C87" s="1" t="str">
        <f t="shared" si="4"/>
        <v>GKG Mittleres Lahntal</v>
      </c>
      <c r="D87" s="2" t="str">
        <f t="shared" si="5"/>
        <v>5481</v>
      </c>
      <c r="E87" s="2" t="str">
        <f t="shared" si="6"/>
        <v>900115481</v>
      </c>
      <c r="F87" s="2">
        <v>900115498</v>
      </c>
      <c r="G87" s="1" t="s">
        <v>287</v>
      </c>
      <c r="H87" s="1"/>
      <c r="I87" s="1"/>
      <c r="J87" s="1"/>
      <c r="K87" s="76"/>
    </row>
    <row r="88" spans="1:11" x14ac:dyDescent="0.2">
      <c r="A88" s="91">
        <v>5498</v>
      </c>
      <c r="B88" s="1" t="s">
        <v>287</v>
      </c>
      <c r="C88" s="1" t="str">
        <f t="shared" si="4"/>
        <v>Dekanat an der Lahn</v>
      </c>
      <c r="D88" s="2" t="str">
        <f t="shared" si="5"/>
        <v>5498</v>
      </c>
      <c r="E88" s="2" t="str">
        <f t="shared" si="6"/>
        <v>900115498</v>
      </c>
      <c r="F88" s="2" t="s">
        <v>300</v>
      </c>
      <c r="G88" s="1" t="s">
        <v>287</v>
      </c>
      <c r="H88" s="1"/>
      <c r="I88" s="1"/>
      <c r="J88" s="1"/>
      <c r="K88" s="76"/>
    </row>
    <row r="89" spans="1:11" x14ac:dyDescent="0.2">
      <c r="A89" s="91">
        <v>9902</v>
      </c>
      <c r="B89" s="1" t="s">
        <v>318</v>
      </c>
      <c r="C89" s="1" t="str">
        <f t="shared" si="4"/>
        <v>KGM Battenfeld Stiftung</v>
      </c>
      <c r="D89" s="2" t="str">
        <f t="shared" si="5"/>
        <v>9902</v>
      </c>
      <c r="E89" s="2" t="str">
        <f t="shared" si="6"/>
        <v>900119902</v>
      </c>
      <c r="F89" s="2" t="s">
        <v>229</v>
      </c>
      <c r="G89" s="1" t="s">
        <v>230</v>
      </c>
      <c r="H89" s="1"/>
      <c r="I89" s="1"/>
      <c r="J89" s="1"/>
      <c r="K89" s="76"/>
    </row>
    <row r="90" spans="1:11" x14ac:dyDescent="0.2">
      <c r="A90" s="91">
        <v>9903</v>
      </c>
      <c r="B90" s="1" t="s">
        <v>319</v>
      </c>
      <c r="C90" s="1" t="str">
        <f>B90</f>
        <v>BoDeHen-Stiftung</v>
      </c>
      <c r="D90" s="2" t="str">
        <f t="shared" si="5"/>
        <v>9903</v>
      </c>
      <c r="E90" s="2" t="str">
        <f t="shared" si="6"/>
        <v>900119903</v>
      </c>
      <c r="F90" s="2" t="s">
        <v>229</v>
      </c>
      <c r="G90" s="1" t="s">
        <v>230</v>
      </c>
      <c r="H90" s="1"/>
      <c r="I90" s="1"/>
      <c r="J90" s="1"/>
      <c r="K90" s="76"/>
    </row>
    <row r="91" spans="1:11" x14ac:dyDescent="0.2">
      <c r="A91" s="91">
        <v>9904</v>
      </c>
      <c r="B91" s="1" t="s">
        <v>320</v>
      </c>
      <c r="C91" s="1" t="str">
        <f t="shared" si="4"/>
        <v>KGM Naunheim Stiftung</v>
      </c>
      <c r="D91" s="2" t="str">
        <f t="shared" si="5"/>
        <v>9904</v>
      </c>
      <c r="E91" s="2" t="str">
        <f t="shared" si="6"/>
        <v>900119904</v>
      </c>
      <c r="F91" s="2" t="s">
        <v>229</v>
      </c>
      <c r="G91" s="1" t="s">
        <v>230</v>
      </c>
      <c r="H91" s="1"/>
      <c r="I91" s="1"/>
      <c r="J91" s="1"/>
      <c r="K91" s="76"/>
    </row>
    <row r="92" spans="1:11" x14ac:dyDescent="0.2">
      <c r="A92" s="91">
        <v>9905</v>
      </c>
      <c r="B92" s="1" t="s">
        <v>321</v>
      </c>
      <c r="C92" s="1" t="str">
        <f t="shared" si="4"/>
        <v>KGM Obereisenhausen Stiftung</v>
      </c>
      <c r="D92" s="2" t="str">
        <f t="shared" si="5"/>
        <v>9905</v>
      </c>
      <c r="E92" s="2" t="str">
        <f t="shared" si="6"/>
        <v>900119905</v>
      </c>
      <c r="F92" s="2" t="s">
        <v>229</v>
      </c>
      <c r="G92" s="1" t="s">
        <v>230</v>
      </c>
      <c r="H92" s="1"/>
      <c r="I92" s="1"/>
      <c r="J92" s="1"/>
      <c r="K92" s="76"/>
    </row>
    <row r="93" spans="1:11" x14ac:dyDescent="0.2">
      <c r="A93" s="91">
        <v>9906</v>
      </c>
      <c r="B93" s="1" t="s">
        <v>322</v>
      </c>
      <c r="C93" s="1" t="str">
        <f t="shared" si="4"/>
        <v>KGM Weidenhausen Stiftung</v>
      </c>
      <c r="D93" s="2" t="str">
        <f t="shared" si="5"/>
        <v>9906</v>
      </c>
      <c r="E93" s="2" t="str">
        <f t="shared" si="6"/>
        <v>900119906</v>
      </c>
      <c r="F93" s="2" t="s">
        <v>229</v>
      </c>
      <c r="G93" s="1" t="s">
        <v>230</v>
      </c>
      <c r="H93" s="1"/>
      <c r="I93" s="1"/>
      <c r="J93" s="1"/>
      <c r="K93" s="76"/>
    </row>
    <row r="94" spans="1:11" x14ac:dyDescent="0.2">
      <c r="A94" s="91">
        <v>9907</v>
      </c>
      <c r="B94" s="1" t="s">
        <v>323</v>
      </c>
      <c r="C94" s="1" t="str">
        <f t="shared" si="4"/>
        <v>KGM Eibach Stiftung</v>
      </c>
      <c r="D94" s="2" t="str">
        <f t="shared" si="5"/>
        <v>9907</v>
      </c>
      <c r="E94" s="2" t="str">
        <f t="shared" si="6"/>
        <v>900119907</v>
      </c>
      <c r="F94" s="2" t="s">
        <v>264</v>
      </c>
      <c r="G94" s="1" t="s">
        <v>265</v>
      </c>
      <c r="H94" s="1"/>
      <c r="I94" s="1"/>
      <c r="J94" s="1"/>
      <c r="K94" s="76"/>
    </row>
    <row r="95" spans="1:11" x14ac:dyDescent="0.2">
      <c r="A95" s="91">
        <v>9908</v>
      </c>
      <c r="B95" s="1" t="s">
        <v>324</v>
      </c>
      <c r="C95" s="1" t="str">
        <f t="shared" si="4"/>
        <v>KGM Haiger Stiftung</v>
      </c>
      <c r="D95" s="2" t="str">
        <f t="shared" si="5"/>
        <v>9908</v>
      </c>
      <c r="E95" s="2" t="str">
        <f t="shared" si="6"/>
        <v>900119908</v>
      </c>
      <c r="F95" s="2" t="s">
        <v>264</v>
      </c>
      <c r="G95" s="1" t="s">
        <v>265</v>
      </c>
      <c r="H95" s="1"/>
      <c r="I95" s="1"/>
      <c r="J95" s="1"/>
      <c r="K95" s="76"/>
    </row>
    <row r="96" spans="1:11" x14ac:dyDescent="0.2">
      <c r="A96" s="91">
        <v>9909</v>
      </c>
      <c r="B96" s="1" t="s">
        <v>325</v>
      </c>
      <c r="C96" s="1" t="str">
        <f t="shared" si="4"/>
        <v>Dekanat an der Dill Stiftung</v>
      </c>
      <c r="D96" s="2" t="str">
        <f t="shared" si="5"/>
        <v>9909</v>
      </c>
      <c r="E96" s="2" t="str">
        <f t="shared" si="6"/>
        <v>900119909</v>
      </c>
      <c r="F96" s="2" t="s">
        <v>264</v>
      </c>
      <c r="G96" s="1" t="s">
        <v>265</v>
      </c>
      <c r="H96" s="1"/>
      <c r="I96" s="1"/>
      <c r="J96" s="1"/>
      <c r="K96" s="76"/>
    </row>
    <row r="97" spans="1:11" x14ac:dyDescent="0.2">
      <c r="A97" s="91">
        <v>9910</v>
      </c>
      <c r="B97" s="1" t="s">
        <v>326</v>
      </c>
      <c r="C97" s="1" t="str">
        <f t="shared" si="4"/>
        <v>KGM Herborn Stiftung</v>
      </c>
      <c r="D97" s="2" t="str">
        <f t="shared" si="5"/>
        <v>9910</v>
      </c>
      <c r="E97" s="2" t="str">
        <f t="shared" si="6"/>
        <v>900119910</v>
      </c>
      <c r="F97" s="2" t="s">
        <v>264</v>
      </c>
      <c r="G97" s="1" t="s">
        <v>265</v>
      </c>
      <c r="H97" s="1"/>
      <c r="I97" s="1"/>
      <c r="J97" s="1"/>
      <c r="K97" s="76"/>
    </row>
    <row r="98" spans="1:11" x14ac:dyDescent="0.2">
      <c r="A98" s="91">
        <v>9911</v>
      </c>
      <c r="B98" s="1" t="s">
        <v>327</v>
      </c>
      <c r="C98" s="1" t="s">
        <v>327</v>
      </c>
      <c r="D98" s="2" t="str">
        <f t="shared" si="5"/>
        <v>9911</v>
      </c>
      <c r="E98" s="2" t="str">
        <f t="shared" si="6"/>
        <v>900119911</v>
      </c>
      <c r="F98" s="2" t="s">
        <v>264</v>
      </c>
      <c r="G98" s="1" t="s">
        <v>265</v>
      </c>
      <c r="H98" s="1"/>
      <c r="I98" s="1"/>
      <c r="J98" s="1"/>
      <c r="K98" s="76"/>
    </row>
    <row r="99" spans="1:11" x14ac:dyDescent="0.2">
      <c r="A99" s="91">
        <v>9912</v>
      </c>
      <c r="B99" s="1" t="s">
        <v>328</v>
      </c>
      <c r="C99" s="1" t="str">
        <f t="shared" si="4"/>
        <v>KGM Laubuseschbach Stiftung</v>
      </c>
      <c r="D99" s="2" t="str">
        <f t="shared" si="5"/>
        <v>9912</v>
      </c>
      <c r="E99" s="2" t="str">
        <f t="shared" si="6"/>
        <v>900119912</v>
      </c>
      <c r="F99" s="2">
        <v>900115498</v>
      </c>
      <c r="G99" s="1" t="s">
        <v>287</v>
      </c>
      <c r="H99" s="1"/>
      <c r="I99" s="1"/>
      <c r="J99" s="1"/>
      <c r="K99" s="76"/>
    </row>
    <row r="100" spans="1:11" x14ac:dyDescent="0.2">
      <c r="A100" s="91">
        <v>9913</v>
      </c>
      <c r="B100" s="1" t="s">
        <v>329</v>
      </c>
      <c r="C100" s="1" t="str">
        <f t="shared" si="4"/>
        <v>KGM Limburg a.d.Lahn Stiftung</v>
      </c>
      <c r="D100" s="2" t="str">
        <f t="shared" si="5"/>
        <v>9913</v>
      </c>
      <c r="E100" s="2" t="str">
        <f t="shared" si="6"/>
        <v>900119913</v>
      </c>
      <c r="F100" s="2">
        <v>900115498</v>
      </c>
      <c r="G100" s="1" t="s">
        <v>287</v>
      </c>
      <c r="H100" s="1"/>
      <c r="I100" s="1"/>
      <c r="J100" s="1"/>
      <c r="K100" s="76"/>
    </row>
    <row r="101" spans="1:11" x14ac:dyDescent="0.2">
      <c r="A101" s="91">
        <v>9914</v>
      </c>
      <c r="B101" s="1" t="s">
        <v>330</v>
      </c>
      <c r="C101" s="1" t="str">
        <f t="shared" si="4"/>
        <v>KGM Essersh.-Bermbach Stiftung</v>
      </c>
      <c r="D101" s="2" t="str">
        <f t="shared" si="5"/>
        <v>9914</v>
      </c>
      <c r="E101" s="2" t="str">
        <f t="shared" si="6"/>
        <v>900119914</v>
      </c>
      <c r="F101" s="2" t="s">
        <v>300</v>
      </c>
      <c r="G101" s="1" t="s">
        <v>287</v>
      </c>
      <c r="H101" s="1"/>
      <c r="I101" s="1"/>
      <c r="J101" s="1"/>
      <c r="K101" s="76"/>
    </row>
    <row r="102" spans="1:11" x14ac:dyDescent="0.2">
      <c r="A102" s="91">
        <v>9915</v>
      </c>
      <c r="B102" s="1" t="s">
        <v>331</v>
      </c>
      <c r="C102" s="1" t="str">
        <f t="shared" si="4"/>
        <v>KGM Niedershausen Stiftung</v>
      </c>
      <c r="D102" s="2" t="str">
        <f t="shared" si="5"/>
        <v>9915</v>
      </c>
      <c r="E102" s="2" t="str">
        <f t="shared" si="6"/>
        <v>900119915</v>
      </c>
      <c r="F102" s="2" t="s">
        <v>300</v>
      </c>
      <c r="G102" s="1" t="s">
        <v>287</v>
      </c>
      <c r="H102" s="1"/>
      <c r="I102" s="1"/>
      <c r="J102" s="1"/>
      <c r="K102" s="76"/>
    </row>
    <row r="103" spans="1:11" x14ac:dyDescent="0.2">
      <c r="A103" s="91">
        <v>9916</v>
      </c>
      <c r="B103" s="1" t="s">
        <v>332</v>
      </c>
      <c r="C103" s="1" t="str">
        <f>B103</f>
        <v>Stiftung evangelisch in Weilburg</v>
      </c>
      <c r="D103" s="2" t="str">
        <f t="shared" si="5"/>
        <v>9916</v>
      </c>
      <c r="E103" s="2" t="str">
        <f t="shared" si="6"/>
        <v>900119916</v>
      </c>
      <c r="F103" s="2">
        <v>900115498</v>
      </c>
      <c r="G103" s="1" t="s">
        <v>287</v>
      </c>
      <c r="H103" s="1"/>
      <c r="I103" s="1"/>
      <c r="J103" s="1"/>
      <c r="K103" s="76"/>
    </row>
    <row r="104" spans="1:11" x14ac:dyDescent="0.2">
      <c r="A104" s="91">
        <v>9917</v>
      </c>
      <c r="B104" s="1" t="s">
        <v>333</v>
      </c>
      <c r="C104" s="1" t="str">
        <f>B104</f>
        <v>Ev. Stiftung Löhnberg-Selters-Drommershausen</v>
      </c>
      <c r="D104" s="2" t="str">
        <f t="shared" si="5"/>
        <v>9917</v>
      </c>
      <c r="E104" s="2" t="str">
        <f t="shared" si="6"/>
        <v>900119917</v>
      </c>
      <c r="F104" s="2">
        <v>900115498</v>
      </c>
      <c r="G104" s="1" t="s">
        <v>287</v>
      </c>
      <c r="H104" s="1"/>
      <c r="I104" s="1"/>
      <c r="J104" s="1"/>
      <c r="K104" s="76"/>
    </row>
    <row r="105" spans="1:11" x14ac:dyDescent="0.2">
      <c r="A105" s="97">
        <v>80401</v>
      </c>
      <c r="B105" s="1" t="s">
        <v>334</v>
      </c>
      <c r="C105" s="1" t="str">
        <f t="shared" ref="C105:C168" si="7">MID(B105,5,100)</f>
        <v>Kita Battenfeld</v>
      </c>
      <c r="D105" s="2" t="str">
        <f t="shared" si="5"/>
        <v>0804</v>
      </c>
      <c r="E105" s="2" t="str">
        <f t="shared" si="6"/>
        <v>900110804</v>
      </c>
      <c r="F105" s="2" t="s">
        <v>229</v>
      </c>
      <c r="G105" s="1" t="s">
        <v>230</v>
      </c>
      <c r="H105" s="1"/>
      <c r="I105" s="1"/>
      <c r="J105" s="1"/>
      <c r="K105" s="76"/>
    </row>
    <row r="106" spans="1:11" x14ac:dyDescent="0.2">
      <c r="A106" s="97">
        <v>80402</v>
      </c>
      <c r="B106" s="1" t="s">
        <v>335</v>
      </c>
      <c r="C106" s="1" t="str">
        <f t="shared" si="7"/>
        <v>Kita Rennertehausen</v>
      </c>
      <c r="D106" s="2" t="str">
        <f t="shared" si="5"/>
        <v>0804</v>
      </c>
      <c r="E106" s="2" t="str">
        <f t="shared" si="6"/>
        <v>900110804</v>
      </c>
      <c r="F106" s="2" t="s">
        <v>229</v>
      </c>
      <c r="G106" s="1" t="s">
        <v>230</v>
      </c>
      <c r="H106" s="1"/>
      <c r="I106" s="1"/>
      <c r="J106" s="1"/>
      <c r="K106" s="76"/>
    </row>
    <row r="107" spans="1:11" x14ac:dyDescent="0.2">
      <c r="A107" s="97">
        <v>80403</v>
      </c>
      <c r="B107" s="1" t="s">
        <v>336</v>
      </c>
      <c r="C107" s="1" t="str">
        <f t="shared" si="7"/>
        <v>Kita Allendorf/Eder</v>
      </c>
      <c r="D107" s="2" t="str">
        <f t="shared" si="5"/>
        <v>0804</v>
      </c>
      <c r="E107" s="2" t="str">
        <f t="shared" si="6"/>
        <v>900110804</v>
      </c>
      <c r="F107" s="2" t="s">
        <v>229</v>
      </c>
      <c r="G107" s="1" t="s">
        <v>230</v>
      </c>
      <c r="H107" s="1"/>
      <c r="I107" s="1"/>
      <c r="J107" s="1"/>
      <c r="K107" s="76"/>
    </row>
    <row r="108" spans="1:11" x14ac:dyDescent="0.2">
      <c r="A108" s="97">
        <v>80404</v>
      </c>
      <c r="B108" s="1" t="s">
        <v>337</v>
      </c>
      <c r="C108" s="1" t="str">
        <f t="shared" si="7"/>
        <v>Kita Battenberg</v>
      </c>
      <c r="D108" s="2" t="str">
        <f t="shared" si="5"/>
        <v>0804</v>
      </c>
      <c r="E108" s="2" t="str">
        <f t="shared" si="6"/>
        <v>900110804</v>
      </c>
      <c r="F108" s="2" t="s">
        <v>229</v>
      </c>
      <c r="G108" s="1" t="s">
        <v>230</v>
      </c>
      <c r="H108" s="1"/>
      <c r="I108" s="1"/>
      <c r="J108" s="1"/>
      <c r="K108" s="76"/>
    </row>
    <row r="109" spans="1:11" x14ac:dyDescent="0.2">
      <c r="A109" s="97">
        <v>80405</v>
      </c>
      <c r="B109" s="1" t="s">
        <v>338</v>
      </c>
      <c r="C109" s="1" t="str">
        <f t="shared" si="7"/>
        <v>Kita Dodenau</v>
      </c>
      <c r="D109" s="2" t="str">
        <f t="shared" si="5"/>
        <v>0804</v>
      </c>
      <c r="E109" s="2" t="str">
        <f t="shared" si="6"/>
        <v>900110804</v>
      </c>
      <c r="F109" s="2" t="s">
        <v>229</v>
      </c>
      <c r="G109" s="1" t="s">
        <v>230</v>
      </c>
      <c r="H109" s="1"/>
      <c r="I109" s="1"/>
      <c r="J109" s="1"/>
      <c r="K109" s="76"/>
    </row>
    <row r="110" spans="1:11" x14ac:dyDescent="0.2">
      <c r="A110" s="97">
        <v>80406</v>
      </c>
      <c r="B110" s="1" t="s">
        <v>339</v>
      </c>
      <c r="C110" s="1" t="str">
        <f t="shared" si="7"/>
        <v>Kita Oberasphe</v>
      </c>
      <c r="D110" s="2" t="str">
        <f t="shared" si="5"/>
        <v>0804</v>
      </c>
      <c r="E110" s="2" t="str">
        <f t="shared" si="6"/>
        <v>900110804</v>
      </c>
      <c r="F110" s="2" t="s">
        <v>229</v>
      </c>
      <c r="G110" s="1" t="s">
        <v>230</v>
      </c>
      <c r="H110" s="1"/>
      <c r="I110" s="1"/>
      <c r="J110" s="1"/>
      <c r="K110" s="76"/>
    </row>
    <row r="111" spans="1:11" x14ac:dyDescent="0.2">
      <c r="A111" s="97">
        <v>80407</v>
      </c>
      <c r="B111" s="1" t="s">
        <v>340</v>
      </c>
      <c r="C111" s="1" t="str">
        <f t="shared" si="7"/>
        <v>Kita Laisa</v>
      </c>
      <c r="D111" s="2" t="str">
        <f t="shared" si="5"/>
        <v>0804</v>
      </c>
      <c r="E111" s="2" t="str">
        <f t="shared" si="6"/>
        <v>900110804</v>
      </c>
      <c r="F111" s="2" t="s">
        <v>229</v>
      </c>
      <c r="G111" s="1" t="s">
        <v>230</v>
      </c>
      <c r="H111" s="1"/>
      <c r="I111" s="1"/>
      <c r="J111" s="1"/>
      <c r="K111" s="76"/>
    </row>
    <row r="112" spans="1:11" x14ac:dyDescent="0.2">
      <c r="A112" s="97">
        <v>80408</v>
      </c>
      <c r="B112" s="1" t="s">
        <v>341</v>
      </c>
      <c r="C112" s="1" t="str">
        <f t="shared" si="7"/>
        <v>Kita Bromskirchen</v>
      </c>
      <c r="D112" s="2" t="str">
        <f t="shared" si="5"/>
        <v>0804</v>
      </c>
      <c r="E112" s="2" t="str">
        <f t="shared" si="6"/>
        <v>900110804</v>
      </c>
      <c r="F112" s="2" t="s">
        <v>342</v>
      </c>
      <c r="G112" s="1" t="s">
        <v>230</v>
      </c>
      <c r="H112" s="1"/>
      <c r="I112" s="1"/>
      <c r="J112" s="1"/>
      <c r="K112" s="76"/>
    </row>
    <row r="113" spans="1:11" x14ac:dyDescent="0.2">
      <c r="A113" s="97">
        <v>85301</v>
      </c>
      <c r="B113" s="1" t="s">
        <v>343</v>
      </c>
      <c r="C113" s="1" t="str">
        <f t="shared" si="7"/>
        <v>Kita Simmersbach</v>
      </c>
      <c r="D113" s="2" t="str">
        <f t="shared" si="5"/>
        <v>0853</v>
      </c>
      <c r="E113" s="2" t="str">
        <f t="shared" si="6"/>
        <v>900110853</v>
      </c>
      <c r="F113" s="2" t="s">
        <v>229</v>
      </c>
      <c r="G113" s="1" t="s">
        <v>230</v>
      </c>
      <c r="H113" s="1"/>
      <c r="I113" s="1"/>
      <c r="J113" s="1"/>
      <c r="K113" s="76"/>
    </row>
    <row r="114" spans="1:11" x14ac:dyDescent="0.2">
      <c r="A114" s="97">
        <v>88101</v>
      </c>
      <c r="B114" s="1" t="s">
        <v>344</v>
      </c>
      <c r="C114" s="1" t="str">
        <f t="shared" si="7"/>
        <v>Kita Heidenest</v>
      </c>
      <c r="D114" s="2" t="str">
        <f t="shared" si="5"/>
        <v>0881</v>
      </c>
      <c r="E114" s="2" t="str">
        <f t="shared" si="6"/>
        <v>900110881</v>
      </c>
      <c r="F114" s="2" t="s">
        <v>229</v>
      </c>
      <c r="G114" s="1" t="s">
        <v>230</v>
      </c>
      <c r="H114" s="1"/>
      <c r="I114" s="1"/>
      <c r="J114" s="1"/>
      <c r="K114" s="76"/>
    </row>
    <row r="115" spans="1:11" x14ac:dyDescent="0.2">
      <c r="A115" s="97">
        <v>88102</v>
      </c>
      <c r="B115" s="1" t="s">
        <v>345</v>
      </c>
      <c r="C115" s="1" t="str">
        <f t="shared" si="7"/>
        <v>Kita Oberhörlen</v>
      </c>
      <c r="D115" s="2" t="str">
        <f t="shared" si="5"/>
        <v>0881</v>
      </c>
      <c r="E115" s="2" t="str">
        <f t="shared" si="6"/>
        <v>900110881</v>
      </c>
      <c r="F115" s="2" t="s">
        <v>229</v>
      </c>
      <c r="G115" s="1" t="s">
        <v>230</v>
      </c>
      <c r="H115" s="1"/>
      <c r="I115" s="1"/>
      <c r="J115" s="1"/>
      <c r="K115" s="76"/>
    </row>
    <row r="116" spans="1:11" x14ac:dyDescent="0.2">
      <c r="A116" s="97">
        <v>89801</v>
      </c>
      <c r="B116" s="1" t="s">
        <v>346</v>
      </c>
      <c r="C116" s="1" t="str">
        <f t="shared" si="7"/>
        <v>Kita Kinder- u.Fam.Haus Maia</v>
      </c>
      <c r="D116" s="2" t="str">
        <f t="shared" si="5"/>
        <v>0898</v>
      </c>
      <c r="E116" s="2" t="str">
        <f t="shared" si="6"/>
        <v>900110898</v>
      </c>
      <c r="F116" s="2" t="s">
        <v>229</v>
      </c>
      <c r="G116" s="1" t="s">
        <v>230</v>
      </c>
      <c r="H116" s="1"/>
      <c r="I116" s="1"/>
      <c r="J116" s="1"/>
      <c r="K116" s="76"/>
    </row>
    <row r="117" spans="1:11" x14ac:dyDescent="0.2">
      <c r="A117" s="97">
        <v>89802</v>
      </c>
      <c r="B117" s="1" t="s">
        <v>347</v>
      </c>
      <c r="C117" s="1" t="str">
        <f t="shared" si="7"/>
        <v>Kita Vier Wände FZ Dautphetal</v>
      </c>
      <c r="D117" s="2" t="str">
        <f t="shared" si="5"/>
        <v>0898</v>
      </c>
      <c r="E117" s="2" t="str">
        <f t="shared" si="6"/>
        <v>900110898</v>
      </c>
      <c r="F117" s="2" t="s">
        <v>229</v>
      </c>
      <c r="G117" s="1" t="s">
        <v>230</v>
      </c>
      <c r="H117" s="1"/>
      <c r="I117" s="1"/>
      <c r="J117" s="1"/>
      <c r="K117" s="76"/>
    </row>
    <row r="118" spans="1:11" x14ac:dyDescent="0.2">
      <c r="A118" s="97">
        <v>89807</v>
      </c>
      <c r="B118" s="1" t="s">
        <v>348</v>
      </c>
      <c r="C118" s="1" t="str">
        <f t="shared" si="7"/>
        <v>Kita Biedenkopf</v>
      </c>
      <c r="D118" s="2" t="str">
        <f t="shared" si="5"/>
        <v>0898</v>
      </c>
      <c r="E118" s="2" t="str">
        <f t="shared" si="6"/>
        <v>900110898</v>
      </c>
      <c r="F118" s="2" t="s">
        <v>229</v>
      </c>
      <c r="G118" s="1" t="s">
        <v>230</v>
      </c>
      <c r="H118" s="1"/>
      <c r="I118" s="1"/>
      <c r="J118" s="1"/>
      <c r="K118" s="76"/>
    </row>
    <row r="119" spans="1:11" x14ac:dyDescent="0.2">
      <c r="A119" s="97">
        <v>89808</v>
      </c>
      <c r="B119" s="1" t="s">
        <v>349</v>
      </c>
      <c r="C119" s="1" t="str">
        <f t="shared" si="7"/>
        <v>Kita Breidenstein</v>
      </c>
      <c r="D119" s="2" t="str">
        <f t="shared" si="5"/>
        <v>0898</v>
      </c>
      <c r="E119" s="2" t="str">
        <f t="shared" si="6"/>
        <v>900110898</v>
      </c>
      <c r="F119" s="2" t="s">
        <v>229</v>
      </c>
      <c r="G119" s="1" t="s">
        <v>230</v>
      </c>
      <c r="H119" s="1"/>
      <c r="I119" s="1"/>
      <c r="J119" s="1"/>
      <c r="K119" s="76"/>
    </row>
    <row r="120" spans="1:11" x14ac:dyDescent="0.2">
      <c r="A120" s="97">
        <v>89809</v>
      </c>
      <c r="B120" s="1" t="s">
        <v>350</v>
      </c>
      <c r="C120" s="1" t="str">
        <f t="shared" si="7"/>
        <v>Kita Buchenau</v>
      </c>
      <c r="D120" s="2" t="str">
        <f t="shared" si="5"/>
        <v>0898</v>
      </c>
      <c r="E120" s="2" t="str">
        <f t="shared" si="6"/>
        <v>900110898</v>
      </c>
      <c r="F120" s="2" t="s">
        <v>229</v>
      </c>
      <c r="G120" s="1" t="s">
        <v>230</v>
      </c>
      <c r="H120" s="1"/>
      <c r="I120" s="1"/>
      <c r="J120" s="1"/>
      <c r="K120" s="76"/>
    </row>
    <row r="121" spans="1:11" x14ac:dyDescent="0.2">
      <c r="A121" s="97">
        <v>89810</v>
      </c>
      <c r="B121" s="1" t="s">
        <v>351</v>
      </c>
      <c r="C121" s="1" t="str">
        <f t="shared" si="7"/>
        <v>Kita Rothkehlchen</v>
      </c>
      <c r="D121" s="2" t="str">
        <f t="shared" si="5"/>
        <v>0898</v>
      </c>
      <c r="E121" s="2" t="str">
        <f t="shared" si="6"/>
        <v>900110898</v>
      </c>
      <c r="F121" s="2" t="s">
        <v>229</v>
      </c>
      <c r="G121" s="1" t="s">
        <v>230</v>
      </c>
      <c r="H121" s="1"/>
      <c r="I121" s="1"/>
      <c r="J121" s="1"/>
      <c r="K121" s="76"/>
    </row>
    <row r="122" spans="1:11" x14ac:dyDescent="0.2">
      <c r="A122" s="97">
        <v>89811</v>
      </c>
      <c r="B122" s="1" t="s">
        <v>352</v>
      </c>
      <c r="C122" s="1" t="str">
        <f t="shared" si="7"/>
        <v>Kita Engelbach</v>
      </c>
      <c r="D122" s="2" t="str">
        <f t="shared" si="5"/>
        <v>0898</v>
      </c>
      <c r="E122" s="2" t="str">
        <f t="shared" si="6"/>
        <v>900110898</v>
      </c>
      <c r="F122" s="2" t="s">
        <v>229</v>
      </c>
      <c r="G122" s="1" t="s">
        <v>230</v>
      </c>
      <c r="H122" s="1"/>
      <c r="I122" s="1"/>
      <c r="J122" s="1"/>
      <c r="K122" s="76"/>
    </row>
    <row r="123" spans="1:11" x14ac:dyDescent="0.2">
      <c r="A123" s="97">
        <v>89813</v>
      </c>
      <c r="B123" s="1" t="s">
        <v>353</v>
      </c>
      <c r="C123" s="1" t="str">
        <f t="shared" si="7"/>
        <v>Kita Kombach</v>
      </c>
      <c r="D123" s="2" t="str">
        <f t="shared" si="5"/>
        <v>0898</v>
      </c>
      <c r="E123" s="2" t="str">
        <f t="shared" si="6"/>
        <v>900110898</v>
      </c>
      <c r="F123" s="2" t="s">
        <v>229</v>
      </c>
      <c r="G123" s="1" t="s">
        <v>230</v>
      </c>
      <c r="H123" s="1"/>
      <c r="I123" s="1"/>
      <c r="J123" s="1"/>
      <c r="K123" s="76"/>
    </row>
    <row r="124" spans="1:11" x14ac:dyDescent="0.2">
      <c r="A124" s="97">
        <v>89816</v>
      </c>
      <c r="B124" s="1" t="s">
        <v>354</v>
      </c>
      <c r="C124" s="1" t="str">
        <f t="shared" si="7"/>
        <v>Kita Oberdieten</v>
      </c>
      <c r="D124" s="2" t="str">
        <f t="shared" si="5"/>
        <v>0898</v>
      </c>
      <c r="E124" s="2" t="str">
        <f t="shared" si="6"/>
        <v>900110898</v>
      </c>
      <c r="F124" s="2" t="s">
        <v>229</v>
      </c>
      <c r="G124" s="1" t="s">
        <v>230</v>
      </c>
      <c r="H124" s="1"/>
      <c r="I124" s="1"/>
      <c r="J124" s="1"/>
      <c r="K124" s="76"/>
    </row>
    <row r="125" spans="1:11" x14ac:dyDescent="0.2">
      <c r="A125" s="97">
        <v>89817</v>
      </c>
      <c r="B125" s="1" t="s">
        <v>355</v>
      </c>
      <c r="C125" s="1" t="str">
        <f t="shared" si="7"/>
        <v>Kita Wallau</v>
      </c>
      <c r="D125" s="2" t="str">
        <f t="shared" si="5"/>
        <v>0898</v>
      </c>
      <c r="E125" s="2" t="str">
        <f t="shared" si="6"/>
        <v>900110898</v>
      </c>
      <c r="F125" s="2" t="s">
        <v>229</v>
      </c>
      <c r="G125" s="1" t="s">
        <v>230</v>
      </c>
      <c r="H125" s="1"/>
      <c r="I125" s="1"/>
      <c r="J125" s="1"/>
      <c r="K125" s="76"/>
    </row>
    <row r="126" spans="1:11" x14ac:dyDescent="0.2">
      <c r="A126" s="97">
        <v>89818</v>
      </c>
      <c r="B126" s="1" t="s">
        <v>356</v>
      </c>
      <c r="C126" s="1" t="str">
        <f t="shared" si="7"/>
        <v>Kita Wichernzwerge</v>
      </c>
      <c r="D126" s="2" t="str">
        <f t="shared" si="5"/>
        <v>0898</v>
      </c>
      <c r="E126" s="2" t="str">
        <f t="shared" si="6"/>
        <v>900110898</v>
      </c>
      <c r="F126" s="2" t="s">
        <v>229</v>
      </c>
      <c r="G126" s="1" t="s">
        <v>230</v>
      </c>
      <c r="H126" s="1"/>
      <c r="I126" s="1"/>
      <c r="J126" s="1"/>
      <c r="K126" s="76"/>
    </row>
    <row r="127" spans="1:11" x14ac:dyDescent="0.2">
      <c r="A127" s="97">
        <v>89820</v>
      </c>
      <c r="B127" s="1" t="s">
        <v>357</v>
      </c>
      <c r="C127" s="1" t="str">
        <f t="shared" si="7"/>
        <v>Kita Löwenzahn</v>
      </c>
      <c r="D127" s="2" t="str">
        <f t="shared" si="5"/>
        <v>0898</v>
      </c>
      <c r="E127" s="2" t="str">
        <f t="shared" si="6"/>
        <v>900110898</v>
      </c>
      <c r="F127" s="2" t="s">
        <v>229</v>
      </c>
      <c r="G127" s="1" t="s">
        <v>230</v>
      </c>
      <c r="H127" s="1"/>
      <c r="I127" s="1"/>
      <c r="J127" s="1"/>
      <c r="K127" s="76"/>
    </row>
    <row r="128" spans="1:11" x14ac:dyDescent="0.2">
      <c r="A128" s="97">
        <v>89821</v>
      </c>
      <c r="B128" s="1" t="s">
        <v>358</v>
      </c>
      <c r="C128" s="1" t="str">
        <f t="shared" si="7"/>
        <v>Kita Regenbogen</v>
      </c>
      <c r="D128" s="2" t="str">
        <f t="shared" si="5"/>
        <v>0898</v>
      </c>
      <c r="E128" s="2" t="str">
        <f t="shared" si="6"/>
        <v>900110898</v>
      </c>
      <c r="F128" s="2" t="s">
        <v>229</v>
      </c>
      <c r="G128" s="1" t="s">
        <v>230</v>
      </c>
      <c r="H128" s="1"/>
      <c r="I128" s="1"/>
      <c r="J128" s="1"/>
      <c r="K128" s="76"/>
    </row>
    <row r="129" spans="1:11" x14ac:dyDescent="0.2">
      <c r="A129" s="97">
        <v>89822</v>
      </c>
      <c r="B129" s="1" t="s">
        <v>359</v>
      </c>
      <c r="C129" s="1" t="str">
        <f t="shared" si="7"/>
        <v>Kita Gönnern</v>
      </c>
      <c r="D129" s="2" t="str">
        <f t="shared" si="5"/>
        <v>0898</v>
      </c>
      <c r="E129" s="2" t="str">
        <f t="shared" si="6"/>
        <v>900110898</v>
      </c>
      <c r="F129" s="2" t="s">
        <v>229</v>
      </c>
      <c r="G129" s="1" t="s">
        <v>230</v>
      </c>
      <c r="H129" s="1"/>
      <c r="I129" s="1"/>
      <c r="J129" s="1"/>
      <c r="K129" s="76"/>
    </row>
    <row r="130" spans="1:11" x14ac:dyDescent="0.2">
      <c r="A130" s="97">
        <v>89823</v>
      </c>
      <c r="B130" s="1" t="s">
        <v>360</v>
      </c>
      <c r="C130" s="1" t="str">
        <f t="shared" si="7"/>
        <v>Kita Senfkorn</v>
      </c>
      <c r="D130" s="2" t="str">
        <f t="shared" ref="D130:D180" si="8">IF(LEN($A130)&lt;=4,LEFT(TEXT($A130,"0000"),4),LEFT(TEXT($A130,"000000"),4))</f>
        <v>0898</v>
      </c>
      <c r="E130" s="2" t="str">
        <f t="shared" ref="E130:E180" si="9">$M$1&amp;$D130</f>
        <v>900110898</v>
      </c>
      <c r="F130" s="2" t="s">
        <v>229</v>
      </c>
      <c r="G130" s="1" t="s">
        <v>230</v>
      </c>
      <c r="H130" s="1"/>
      <c r="I130" s="1"/>
      <c r="J130" s="1"/>
      <c r="K130" s="76"/>
    </row>
    <row r="131" spans="1:11" x14ac:dyDescent="0.2">
      <c r="A131" s="97">
        <v>89824</v>
      </c>
      <c r="B131" s="1" t="s">
        <v>361</v>
      </c>
      <c r="C131" s="1" t="str">
        <f t="shared" si="7"/>
        <v>Kita Arche Noah</v>
      </c>
      <c r="D131" s="2" t="str">
        <f t="shared" si="8"/>
        <v>0898</v>
      </c>
      <c r="E131" s="2" t="str">
        <f t="shared" si="9"/>
        <v>900110898</v>
      </c>
      <c r="F131" s="2" t="s">
        <v>229</v>
      </c>
      <c r="G131" s="1" t="s">
        <v>230</v>
      </c>
      <c r="H131" s="1"/>
      <c r="I131" s="1"/>
      <c r="J131" s="1"/>
      <c r="K131" s="76"/>
    </row>
    <row r="132" spans="1:11" x14ac:dyDescent="0.2">
      <c r="A132" s="97">
        <v>89825</v>
      </c>
      <c r="B132" s="1" t="s">
        <v>362</v>
      </c>
      <c r="C132" s="1" t="str">
        <f t="shared" si="7"/>
        <v>Kita Mornshausen</v>
      </c>
      <c r="D132" s="2" t="str">
        <f t="shared" si="8"/>
        <v>0898</v>
      </c>
      <c r="E132" s="2" t="str">
        <f t="shared" si="9"/>
        <v>900110898</v>
      </c>
      <c r="F132" s="2" t="s">
        <v>229</v>
      </c>
      <c r="G132" s="1" t="s">
        <v>230</v>
      </c>
      <c r="H132" s="1"/>
      <c r="I132" s="1"/>
      <c r="J132" s="1"/>
      <c r="K132" s="76"/>
    </row>
    <row r="133" spans="1:11" x14ac:dyDescent="0.2">
      <c r="A133" s="97">
        <v>89826</v>
      </c>
      <c r="B133" s="1" t="s">
        <v>363</v>
      </c>
      <c r="C133" s="1" t="str">
        <f t="shared" si="7"/>
        <v>Kita Niedereisenhausen</v>
      </c>
      <c r="D133" s="2" t="str">
        <f t="shared" si="8"/>
        <v>0898</v>
      </c>
      <c r="E133" s="2" t="str">
        <f t="shared" si="9"/>
        <v>900110898</v>
      </c>
      <c r="F133" s="2" t="s">
        <v>229</v>
      </c>
      <c r="G133" s="1" t="s">
        <v>230</v>
      </c>
      <c r="H133" s="1"/>
      <c r="I133" s="1"/>
      <c r="J133" s="1"/>
      <c r="K133" s="76"/>
    </row>
    <row r="134" spans="1:11" x14ac:dyDescent="0.2">
      <c r="A134" s="97">
        <v>89829</v>
      </c>
      <c r="B134" s="1" t="s">
        <v>364</v>
      </c>
      <c r="C134" s="1" t="str">
        <f t="shared" si="7"/>
        <v>Kita Weidenhausen</v>
      </c>
      <c r="D134" s="2" t="str">
        <f t="shared" si="8"/>
        <v>0898</v>
      </c>
      <c r="E134" s="2" t="str">
        <f t="shared" si="9"/>
        <v>900110898</v>
      </c>
      <c r="F134" s="2" t="s">
        <v>229</v>
      </c>
      <c r="G134" s="1" t="s">
        <v>230</v>
      </c>
      <c r="H134" s="1"/>
      <c r="I134" s="1"/>
      <c r="J134" s="1"/>
      <c r="K134" s="76"/>
    </row>
    <row r="135" spans="1:11" x14ac:dyDescent="0.2">
      <c r="A135" s="97">
        <v>170201</v>
      </c>
      <c r="B135" s="1" t="s">
        <v>365</v>
      </c>
      <c r="C135" s="1" t="str">
        <f t="shared" si="7"/>
        <v>Kita Steckemännchen</v>
      </c>
      <c r="D135" s="2" t="str">
        <f t="shared" si="8"/>
        <v>1702</v>
      </c>
      <c r="E135" s="2" t="str">
        <f t="shared" si="9"/>
        <v>900111702</v>
      </c>
      <c r="F135" s="2" t="s">
        <v>264</v>
      </c>
      <c r="G135" s="1" t="s">
        <v>265</v>
      </c>
      <c r="H135" s="1"/>
      <c r="I135" s="1"/>
      <c r="J135" s="1"/>
      <c r="K135" s="76"/>
    </row>
    <row r="136" spans="1:11" x14ac:dyDescent="0.2">
      <c r="A136" s="97">
        <v>170401</v>
      </c>
      <c r="B136" s="1" t="s">
        <v>366</v>
      </c>
      <c r="C136" s="1" t="str">
        <f t="shared" si="7"/>
        <v>Kita Mittelfeld</v>
      </c>
      <c r="D136" s="2" t="str">
        <f t="shared" si="8"/>
        <v>1704</v>
      </c>
      <c r="E136" s="2" t="str">
        <f t="shared" si="9"/>
        <v>900111704</v>
      </c>
      <c r="F136" s="2" t="s">
        <v>264</v>
      </c>
      <c r="G136" s="1" t="s">
        <v>265</v>
      </c>
      <c r="H136" s="1"/>
      <c r="I136" s="1"/>
      <c r="J136" s="1"/>
      <c r="K136" s="76"/>
    </row>
    <row r="137" spans="1:11" x14ac:dyDescent="0.2">
      <c r="A137" s="97">
        <v>171001</v>
      </c>
      <c r="B137" s="1" t="s">
        <v>367</v>
      </c>
      <c r="C137" s="1" t="str">
        <f t="shared" si="7"/>
        <v>Kita Am Goldbach</v>
      </c>
      <c r="D137" s="2" t="str">
        <f t="shared" si="8"/>
        <v>1710</v>
      </c>
      <c r="E137" s="2" t="str">
        <f t="shared" si="9"/>
        <v>900111710</v>
      </c>
      <c r="F137" s="2" t="s">
        <v>264</v>
      </c>
      <c r="G137" s="1" t="s">
        <v>265</v>
      </c>
      <c r="H137" s="1"/>
      <c r="I137" s="1"/>
      <c r="J137" s="1"/>
      <c r="K137" s="76"/>
    </row>
    <row r="138" spans="1:11" x14ac:dyDescent="0.2">
      <c r="A138" s="97">
        <v>171002</v>
      </c>
      <c r="B138" s="1" t="s">
        <v>368</v>
      </c>
      <c r="C138" s="1" t="str">
        <f t="shared" si="7"/>
        <v>Kita Königskinder</v>
      </c>
      <c r="D138" s="2" t="str">
        <f t="shared" si="8"/>
        <v>1710</v>
      </c>
      <c r="E138" s="2" t="str">
        <f t="shared" si="9"/>
        <v>900111710</v>
      </c>
      <c r="F138" s="2" t="s">
        <v>264</v>
      </c>
      <c r="G138" s="1" t="s">
        <v>265</v>
      </c>
      <c r="H138" s="1"/>
      <c r="I138" s="1"/>
      <c r="J138" s="1"/>
      <c r="K138" s="76"/>
    </row>
    <row r="139" spans="1:11" x14ac:dyDescent="0.2">
      <c r="A139" s="97">
        <v>173201</v>
      </c>
      <c r="B139" s="1" t="s">
        <v>369</v>
      </c>
      <c r="C139" s="1" t="str">
        <f t="shared" si="7"/>
        <v>Kita Beilstein</v>
      </c>
      <c r="D139" s="2" t="str">
        <f t="shared" si="8"/>
        <v>1732</v>
      </c>
      <c r="E139" s="2" t="str">
        <f t="shared" si="9"/>
        <v>900111732</v>
      </c>
      <c r="F139" s="2" t="s">
        <v>264</v>
      </c>
      <c r="G139" s="1" t="s">
        <v>265</v>
      </c>
      <c r="H139" s="1"/>
      <c r="I139" s="1"/>
      <c r="J139" s="1"/>
      <c r="K139" s="76"/>
    </row>
    <row r="140" spans="1:11" x14ac:dyDescent="0.2">
      <c r="A140" s="97">
        <v>173502</v>
      </c>
      <c r="B140" s="1" t="s">
        <v>370</v>
      </c>
      <c r="C140" s="1" t="str">
        <f t="shared" si="7"/>
        <v>Kita Wäller Schatzkiste</v>
      </c>
      <c r="D140" s="2" t="str">
        <f t="shared" si="8"/>
        <v>1735</v>
      </c>
      <c r="E140" s="2" t="str">
        <f t="shared" si="9"/>
        <v>900111735</v>
      </c>
      <c r="F140" s="2" t="s">
        <v>264</v>
      </c>
      <c r="G140" s="1" t="s">
        <v>265</v>
      </c>
      <c r="H140" s="1"/>
      <c r="I140" s="1"/>
      <c r="J140" s="1"/>
      <c r="K140" s="76"/>
    </row>
    <row r="141" spans="1:11" x14ac:dyDescent="0.2">
      <c r="A141" s="97">
        <v>173503</v>
      </c>
      <c r="B141" s="1" t="s">
        <v>371</v>
      </c>
      <c r="C141" s="1" t="str">
        <f t="shared" si="7"/>
        <v>Kita Rother Rabennest</v>
      </c>
      <c r="D141" s="2" t="str">
        <f t="shared" si="8"/>
        <v>1735</v>
      </c>
      <c r="E141" s="2" t="str">
        <f t="shared" si="9"/>
        <v>900111735</v>
      </c>
      <c r="F141" s="2" t="s">
        <v>264</v>
      </c>
      <c r="G141" s="1" t="s">
        <v>265</v>
      </c>
      <c r="H141" s="1"/>
      <c r="I141" s="1"/>
      <c r="J141" s="1"/>
      <c r="K141" s="76"/>
    </row>
    <row r="142" spans="1:11" x14ac:dyDescent="0.2">
      <c r="A142" s="97">
        <v>178201</v>
      </c>
      <c r="B142" s="1" t="s">
        <v>372</v>
      </c>
      <c r="C142" s="1" t="str">
        <f t="shared" si="7"/>
        <v>Kita Kleine Helden</v>
      </c>
      <c r="D142" s="2" t="str">
        <f t="shared" si="8"/>
        <v>1782</v>
      </c>
      <c r="E142" s="2" t="str">
        <f t="shared" si="9"/>
        <v>900111782</v>
      </c>
      <c r="F142" s="2" t="s">
        <v>264</v>
      </c>
      <c r="G142" s="1" t="s">
        <v>265</v>
      </c>
      <c r="H142" s="1"/>
      <c r="I142" s="1"/>
      <c r="J142" s="1"/>
      <c r="K142" s="76"/>
    </row>
    <row r="143" spans="1:11" x14ac:dyDescent="0.2">
      <c r="A143" s="97">
        <v>179802</v>
      </c>
      <c r="B143" s="1" t="s">
        <v>365</v>
      </c>
      <c r="C143" s="1" t="str">
        <f t="shared" si="7"/>
        <v>Kita Steckemännchen</v>
      </c>
      <c r="D143" s="2" t="str">
        <f t="shared" si="8"/>
        <v>1798</v>
      </c>
      <c r="E143" s="2" t="str">
        <f t="shared" si="9"/>
        <v>900111798</v>
      </c>
      <c r="F143" s="2" t="s">
        <v>264</v>
      </c>
      <c r="G143" s="1" t="s">
        <v>265</v>
      </c>
      <c r="H143" s="1"/>
      <c r="I143" s="1"/>
      <c r="J143" s="1"/>
      <c r="K143" s="76"/>
    </row>
    <row r="144" spans="1:11" x14ac:dyDescent="0.2">
      <c r="A144" s="97">
        <v>179804</v>
      </c>
      <c r="B144" s="1" t="s">
        <v>373</v>
      </c>
      <c r="C144" s="1" t="str">
        <f t="shared" si="7"/>
        <v>Kita Pusteblume</v>
      </c>
      <c r="D144" s="2" t="str">
        <f t="shared" si="8"/>
        <v>1798</v>
      </c>
      <c r="E144" s="2" t="str">
        <f t="shared" si="9"/>
        <v>900111798</v>
      </c>
      <c r="F144" s="2" t="s">
        <v>264</v>
      </c>
      <c r="G144" s="1" t="s">
        <v>265</v>
      </c>
      <c r="H144" s="1"/>
      <c r="I144" s="1"/>
      <c r="J144" s="1"/>
      <c r="K144" s="76"/>
    </row>
    <row r="145" spans="1:11" x14ac:dyDescent="0.2">
      <c r="A145" s="97">
        <v>179805</v>
      </c>
      <c r="B145" s="1" t="s">
        <v>374</v>
      </c>
      <c r="C145" s="1" t="str">
        <f t="shared" si="7"/>
        <v>Kita Panama</v>
      </c>
      <c r="D145" s="2" t="str">
        <f t="shared" si="8"/>
        <v>1798</v>
      </c>
      <c r="E145" s="2" t="str">
        <f t="shared" si="9"/>
        <v>900111798</v>
      </c>
      <c r="F145" s="2" t="s">
        <v>264</v>
      </c>
      <c r="G145" s="1" t="s">
        <v>265</v>
      </c>
      <c r="H145" s="1"/>
      <c r="I145" s="1"/>
      <c r="J145" s="1"/>
      <c r="K145" s="76"/>
    </row>
    <row r="146" spans="1:11" x14ac:dyDescent="0.2">
      <c r="A146" s="97">
        <v>179806</v>
      </c>
      <c r="B146" s="1" t="s">
        <v>375</v>
      </c>
      <c r="C146" s="1" t="str">
        <f t="shared" si="7"/>
        <v>Kita Ewersbach</v>
      </c>
      <c r="D146" s="2" t="str">
        <f t="shared" si="8"/>
        <v>1798</v>
      </c>
      <c r="E146" s="2" t="str">
        <f t="shared" si="9"/>
        <v>900111798</v>
      </c>
      <c r="F146" s="2" t="s">
        <v>264</v>
      </c>
      <c r="G146" s="1" t="s">
        <v>265</v>
      </c>
      <c r="H146" s="1"/>
      <c r="I146" s="1"/>
      <c r="J146" s="1"/>
      <c r="K146" s="76"/>
    </row>
    <row r="147" spans="1:11" x14ac:dyDescent="0.2">
      <c r="A147" s="97">
        <v>179807</v>
      </c>
      <c r="B147" s="1" t="s">
        <v>376</v>
      </c>
      <c r="C147" s="1" t="str">
        <f t="shared" si="7"/>
        <v>Kita Felsengrund Mandeln</v>
      </c>
      <c r="D147" s="2" t="str">
        <f t="shared" si="8"/>
        <v>1798</v>
      </c>
      <c r="E147" s="2" t="str">
        <f t="shared" si="9"/>
        <v>900111798</v>
      </c>
      <c r="F147" s="2" t="s">
        <v>264</v>
      </c>
      <c r="G147" s="1" t="s">
        <v>265</v>
      </c>
      <c r="H147" s="1"/>
      <c r="I147" s="1"/>
      <c r="J147" s="1"/>
      <c r="K147" s="76"/>
    </row>
    <row r="148" spans="1:11" x14ac:dyDescent="0.2">
      <c r="A148" s="97">
        <v>179808</v>
      </c>
      <c r="B148" s="1" t="s">
        <v>377</v>
      </c>
      <c r="C148" s="1" t="str">
        <f t="shared" si="7"/>
        <v>Kita Sonnenschein Rittershausen</v>
      </c>
      <c r="D148" s="2" t="str">
        <f t="shared" si="8"/>
        <v>1798</v>
      </c>
      <c r="E148" s="2" t="str">
        <f t="shared" si="9"/>
        <v>900111798</v>
      </c>
      <c r="F148" s="2" t="s">
        <v>264</v>
      </c>
      <c r="G148" s="1" t="s">
        <v>265</v>
      </c>
      <c r="H148" s="1"/>
      <c r="I148" s="1"/>
      <c r="J148" s="1"/>
      <c r="K148" s="76"/>
    </row>
    <row r="149" spans="1:11" x14ac:dyDescent="0.2">
      <c r="A149" s="97">
        <v>179809</v>
      </c>
      <c r="B149" s="1" t="s">
        <v>378</v>
      </c>
      <c r="C149" s="1" t="str">
        <f t="shared" si="7"/>
        <v>Kita Regenbogen Steinbrücken</v>
      </c>
      <c r="D149" s="2" t="str">
        <f t="shared" si="8"/>
        <v>1798</v>
      </c>
      <c r="E149" s="2" t="str">
        <f t="shared" si="9"/>
        <v>900111798</v>
      </c>
      <c r="F149" s="2" t="s">
        <v>264</v>
      </c>
      <c r="G149" s="1" t="s">
        <v>265</v>
      </c>
      <c r="H149" s="1"/>
      <c r="I149" s="1"/>
      <c r="J149" s="1"/>
      <c r="K149" s="76"/>
    </row>
    <row r="150" spans="1:11" x14ac:dyDescent="0.2">
      <c r="A150" s="97">
        <v>179812</v>
      </c>
      <c r="B150" s="1" t="s">
        <v>379</v>
      </c>
      <c r="C150" s="1" t="str">
        <f t="shared" si="7"/>
        <v>Kita Arche Noah - Hirzenhain</v>
      </c>
      <c r="D150" s="2" t="str">
        <f t="shared" si="8"/>
        <v>1798</v>
      </c>
      <c r="E150" s="2" t="str">
        <f t="shared" si="9"/>
        <v>900111798</v>
      </c>
      <c r="F150" s="2" t="s">
        <v>264</v>
      </c>
      <c r="G150" s="1" t="s">
        <v>265</v>
      </c>
      <c r="H150" s="1"/>
      <c r="I150" s="1"/>
      <c r="J150" s="1"/>
      <c r="K150" s="76"/>
    </row>
    <row r="151" spans="1:11" x14ac:dyDescent="0.2">
      <c r="A151" s="97">
        <v>179813</v>
      </c>
      <c r="B151" s="1" t="s">
        <v>380</v>
      </c>
      <c r="C151" s="1" t="str">
        <f t="shared" si="7"/>
        <v>Kita Raupe Nimmersatt H-Bahnh.</v>
      </c>
      <c r="D151" s="2" t="str">
        <f t="shared" si="8"/>
        <v>1798</v>
      </c>
      <c r="E151" s="2" t="str">
        <f t="shared" si="9"/>
        <v>900111798</v>
      </c>
      <c r="F151" s="2" t="s">
        <v>264</v>
      </c>
      <c r="G151" s="1" t="s">
        <v>265</v>
      </c>
      <c r="H151" s="1"/>
      <c r="I151" s="1"/>
      <c r="J151" s="1"/>
      <c r="K151" s="76"/>
    </row>
    <row r="152" spans="1:11" x14ac:dyDescent="0.2">
      <c r="A152" s="97">
        <v>179814</v>
      </c>
      <c r="B152" s="1" t="s">
        <v>381</v>
      </c>
      <c r="C152" s="1" t="str">
        <f t="shared" si="7"/>
        <v>Kita Weidelbach</v>
      </c>
      <c r="D152" s="2" t="str">
        <f t="shared" si="8"/>
        <v>1798</v>
      </c>
      <c r="E152" s="2" t="str">
        <f t="shared" si="9"/>
        <v>900111798</v>
      </c>
      <c r="F152" s="2" t="s">
        <v>264</v>
      </c>
      <c r="G152" s="1" t="s">
        <v>265</v>
      </c>
      <c r="H152" s="1"/>
      <c r="I152" s="1"/>
      <c r="J152" s="1"/>
      <c r="K152" s="76"/>
    </row>
    <row r="153" spans="1:11" x14ac:dyDescent="0.2">
      <c r="A153" s="97">
        <v>179815</v>
      </c>
      <c r="B153" s="1" t="s">
        <v>382</v>
      </c>
      <c r="C153" s="1" t="str">
        <f t="shared" si="7"/>
        <v>Kita Oberscheld</v>
      </c>
      <c r="D153" s="2" t="str">
        <f t="shared" si="8"/>
        <v>1798</v>
      </c>
      <c r="E153" s="2" t="str">
        <f t="shared" si="9"/>
        <v>900111798</v>
      </c>
      <c r="F153" s="2" t="s">
        <v>264</v>
      </c>
      <c r="G153" s="1" t="s">
        <v>265</v>
      </c>
      <c r="H153" s="1"/>
      <c r="I153" s="1"/>
      <c r="J153" s="1"/>
      <c r="K153" s="76"/>
    </row>
    <row r="154" spans="1:11" x14ac:dyDescent="0.2">
      <c r="A154" s="97">
        <v>179817</v>
      </c>
      <c r="B154" s="1" t="s">
        <v>383</v>
      </c>
      <c r="C154" s="1" t="str">
        <f t="shared" si="7"/>
        <v>Kita Meisennest</v>
      </c>
      <c r="D154" s="2" t="str">
        <f t="shared" si="8"/>
        <v>1798</v>
      </c>
      <c r="E154" s="2" t="str">
        <f t="shared" si="9"/>
        <v>900111798</v>
      </c>
      <c r="F154" s="2" t="s">
        <v>264</v>
      </c>
      <c r="G154" s="1" t="s">
        <v>265</v>
      </c>
      <c r="H154" s="1"/>
      <c r="I154" s="1"/>
      <c r="J154" s="1"/>
      <c r="K154" s="76"/>
    </row>
    <row r="155" spans="1:11" x14ac:dyDescent="0.2">
      <c r="A155" s="97">
        <v>179818</v>
      </c>
      <c r="B155" s="1" t="s">
        <v>384</v>
      </c>
      <c r="C155" s="1" t="str">
        <f t="shared" si="7"/>
        <v>Kita Ballersbach</v>
      </c>
      <c r="D155" s="2" t="str">
        <f t="shared" si="8"/>
        <v>1798</v>
      </c>
      <c r="E155" s="2" t="str">
        <f t="shared" si="9"/>
        <v>900111798</v>
      </c>
      <c r="F155" s="2" t="s">
        <v>264</v>
      </c>
      <c r="G155" s="1" t="s">
        <v>265</v>
      </c>
      <c r="H155" s="1"/>
      <c r="I155" s="1"/>
      <c r="J155" s="1"/>
      <c r="K155" s="76"/>
    </row>
    <row r="156" spans="1:11" x14ac:dyDescent="0.2">
      <c r="A156" s="97">
        <v>179820</v>
      </c>
      <c r="B156" s="1" t="s">
        <v>385</v>
      </c>
      <c r="C156" s="1" t="str">
        <f t="shared" si="7"/>
        <v>Kita Bicken</v>
      </c>
      <c r="D156" s="2" t="str">
        <f t="shared" si="8"/>
        <v>1798</v>
      </c>
      <c r="E156" s="2" t="str">
        <f t="shared" si="9"/>
        <v>900111798</v>
      </c>
      <c r="F156" s="2" t="s">
        <v>264</v>
      </c>
      <c r="G156" s="1" t="s">
        <v>265</v>
      </c>
      <c r="H156" s="1"/>
      <c r="I156" s="1"/>
      <c r="J156" s="1"/>
      <c r="K156" s="76"/>
    </row>
    <row r="157" spans="1:11" x14ac:dyDescent="0.2">
      <c r="A157" s="97">
        <v>179821</v>
      </c>
      <c r="B157" s="1" t="s">
        <v>386</v>
      </c>
      <c r="C157" s="1" t="str">
        <f t="shared" si="7"/>
        <v>Kita Breitscheid</v>
      </c>
      <c r="D157" s="2" t="str">
        <f t="shared" si="8"/>
        <v>1798</v>
      </c>
      <c r="E157" s="2" t="str">
        <f t="shared" si="9"/>
        <v>900111798</v>
      </c>
      <c r="F157" s="2" t="s">
        <v>264</v>
      </c>
      <c r="G157" s="1" t="s">
        <v>265</v>
      </c>
      <c r="H157" s="1"/>
      <c r="I157" s="1"/>
      <c r="J157" s="1"/>
      <c r="K157" s="76"/>
    </row>
    <row r="158" spans="1:11" x14ac:dyDescent="0.2">
      <c r="A158" s="97">
        <v>179822</v>
      </c>
      <c r="B158" s="1" t="s">
        <v>387</v>
      </c>
      <c r="C158" s="1" t="str">
        <f t="shared" si="7"/>
        <v>Kita Arche Noah - Driedorf</v>
      </c>
      <c r="D158" s="2" t="str">
        <f t="shared" si="8"/>
        <v>1798</v>
      </c>
      <c r="E158" s="2" t="str">
        <f t="shared" si="9"/>
        <v>900111798</v>
      </c>
      <c r="F158" s="2" t="s">
        <v>264</v>
      </c>
      <c r="G158" s="1" t="s">
        <v>265</v>
      </c>
      <c r="H158" s="1"/>
      <c r="I158" s="1"/>
      <c r="J158" s="1"/>
      <c r="K158" s="76"/>
    </row>
    <row r="159" spans="1:11" x14ac:dyDescent="0.2">
      <c r="A159" s="97">
        <v>179825</v>
      </c>
      <c r="B159" s="1" t="s">
        <v>388</v>
      </c>
      <c r="C159" s="1" t="str">
        <f t="shared" si="7"/>
        <v>Kita Fleisbach</v>
      </c>
      <c r="D159" s="2" t="str">
        <f t="shared" si="8"/>
        <v>1798</v>
      </c>
      <c r="E159" s="2" t="str">
        <f t="shared" si="9"/>
        <v>900111798</v>
      </c>
      <c r="F159" s="2" t="s">
        <v>264</v>
      </c>
      <c r="G159" s="1" t="s">
        <v>265</v>
      </c>
      <c r="H159" s="1"/>
      <c r="I159" s="1"/>
      <c r="J159" s="1"/>
      <c r="K159" s="76"/>
    </row>
    <row r="160" spans="1:11" x14ac:dyDescent="0.2">
      <c r="A160" s="97">
        <v>179826</v>
      </c>
      <c r="B160" s="1" t="s">
        <v>389</v>
      </c>
      <c r="C160" s="1" t="str">
        <f t="shared" si="7"/>
        <v>Kita Herborn</v>
      </c>
      <c r="D160" s="2" t="str">
        <f t="shared" si="8"/>
        <v>1798</v>
      </c>
      <c r="E160" s="2" t="str">
        <f t="shared" si="9"/>
        <v>900111798</v>
      </c>
      <c r="F160" s="2" t="s">
        <v>264</v>
      </c>
      <c r="G160" s="1" t="s">
        <v>265</v>
      </c>
      <c r="H160" s="1"/>
      <c r="I160" s="1"/>
      <c r="J160" s="1"/>
      <c r="K160" s="76"/>
    </row>
    <row r="161" spans="1:11" x14ac:dyDescent="0.2">
      <c r="A161" s="97">
        <v>179827</v>
      </c>
      <c r="B161" s="1" t="s">
        <v>390</v>
      </c>
      <c r="C161" s="1" t="str">
        <f t="shared" si="7"/>
        <v>Kita Schatzkiste Hörbach</v>
      </c>
      <c r="D161" s="2" t="str">
        <f t="shared" si="8"/>
        <v>1798</v>
      </c>
      <c r="E161" s="2" t="str">
        <f t="shared" si="9"/>
        <v>900111798</v>
      </c>
      <c r="F161" s="2" t="s">
        <v>264</v>
      </c>
      <c r="G161" s="1" t="s">
        <v>265</v>
      </c>
      <c r="H161" s="1"/>
      <c r="I161" s="1"/>
      <c r="J161" s="1"/>
      <c r="K161" s="76"/>
    </row>
    <row r="162" spans="1:11" x14ac:dyDescent="0.2">
      <c r="A162" s="97">
        <v>179828</v>
      </c>
      <c r="B162" s="1" t="s">
        <v>391</v>
      </c>
      <c r="C162" s="1" t="str">
        <f t="shared" si="7"/>
        <v>Kita Offenbach</v>
      </c>
      <c r="D162" s="2" t="str">
        <f t="shared" si="8"/>
        <v>1798</v>
      </c>
      <c r="E162" s="2" t="str">
        <f t="shared" si="9"/>
        <v>900111798</v>
      </c>
      <c r="F162" s="2" t="s">
        <v>264</v>
      </c>
      <c r="G162" s="1" t="s">
        <v>265</v>
      </c>
      <c r="H162" s="1"/>
      <c r="I162" s="1"/>
      <c r="J162" s="1"/>
      <c r="K162" s="76"/>
    </row>
    <row r="163" spans="1:11" x14ac:dyDescent="0.2">
      <c r="A163" s="97">
        <v>179829</v>
      </c>
      <c r="B163" s="1" t="s">
        <v>392</v>
      </c>
      <c r="C163" s="1" t="str">
        <f t="shared" si="7"/>
        <v>Kita Schönbach</v>
      </c>
      <c r="D163" s="2" t="str">
        <f t="shared" si="8"/>
        <v>1798</v>
      </c>
      <c r="E163" s="2" t="str">
        <f t="shared" si="9"/>
        <v>900111798</v>
      </c>
      <c r="F163" s="2" t="s">
        <v>264</v>
      </c>
      <c r="G163" s="1" t="s">
        <v>265</v>
      </c>
      <c r="H163" s="1"/>
      <c r="I163" s="1"/>
      <c r="J163" s="1"/>
      <c r="K163" s="76"/>
    </row>
    <row r="164" spans="1:11" x14ac:dyDescent="0.2">
      <c r="A164" s="97">
        <v>179830</v>
      </c>
      <c r="B164" s="1" t="s">
        <v>393</v>
      </c>
      <c r="C164" s="1" t="str">
        <f t="shared" si="7"/>
        <v>Kita Villa Kunterbunt Sinn</v>
      </c>
      <c r="D164" s="2" t="str">
        <f t="shared" si="8"/>
        <v>1798</v>
      </c>
      <c r="E164" s="2" t="str">
        <f t="shared" si="9"/>
        <v>900111798</v>
      </c>
      <c r="F164" s="2" t="s">
        <v>264</v>
      </c>
      <c r="G164" s="1" t="s">
        <v>265</v>
      </c>
      <c r="H164" s="1"/>
      <c r="I164" s="1"/>
      <c r="J164" s="1"/>
      <c r="K164" s="76"/>
    </row>
    <row r="165" spans="1:11" x14ac:dyDescent="0.2">
      <c r="A165" s="97">
        <v>490401</v>
      </c>
      <c r="B165" s="1" t="s">
        <v>394</v>
      </c>
      <c r="C165" s="1" t="str">
        <f t="shared" si="7"/>
        <v>Kita Dauborn</v>
      </c>
      <c r="D165" s="2" t="str">
        <f t="shared" si="8"/>
        <v>4904</v>
      </c>
      <c r="E165" s="2" t="str">
        <f t="shared" si="9"/>
        <v>900114904</v>
      </c>
      <c r="F165" s="2">
        <v>900115498</v>
      </c>
      <c r="G165" s="1" t="s">
        <v>287</v>
      </c>
      <c r="H165" s="1"/>
      <c r="I165" s="1"/>
      <c r="J165" s="1"/>
      <c r="K165" s="76"/>
    </row>
    <row r="166" spans="1:11" x14ac:dyDescent="0.2">
      <c r="A166" s="97">
        <v>490601</v>
      </c>
      <c r="B166" s="1" t="s">
        <v>395</v>
      </c>
      <c r="C166" s="1" t="str">
        <f t="shared" si="7"/>
        <v>Kita Sternenland</v>
      </c>
      <c r="D166" s="2" t="str">
        <f t="shared" si="8"/>
        <v>4906</v>
      </c>
      <c r="E166" s="2" t="str">
        <f t="shared" si="9"/>
        <v>900114906</v>
      </c>
      <c r="F166" s="2">
        <v>900115498</v>
      </c>
      <c r="G166" s="1" t="s">
        <v>287</v>
      </c>
      <c r="H166" s="1"/>
      <c r="I166" s="1"/>
      <c r="J166" s="1"/>
      <c r="K166" s="76"/>
    </row>
    <row r="167" spans="1:11" x14ac:dyDescent="0.2">
      <c r="A167" s="97">
        <v>492001</v>
      </c>
      <c r="B167" s="1" t="s">
        <v>361</v>
      </c>
      <c r="C167" s="1" t="str">
        <f t="shared" si="7"/>
        <v>Kita Arche Noah</v>
      </c>
      <c r="D167" s="2" t="str">
        <f t="shared" si="8"/>
        <v>4920</v>
      </c>
      <c r="E167" s="2" t="str">
        <f t="shared" si="9"/>
        <v>900114920</v>
      </c>
      <c r="F167" s="2">
        <v>900115498</v>
      </c>
      <c r="G167" s="1" t="s">
        <v>287</v>
      </c>
      <c r="H167" s="1"/>
      <c r="I167" s="1"/>
      <c r="J167" s="1"/>
      <c r="K167" s="76"/>
    </row>
    <row r="168" spans="1:11" x14ac:dyDescent="0.2">
      <c r="A168" s="97">
        <v>548101</v>
      </c>
      <c r="B168" s="1" t="s">
        <v>396</v>
      </c>
      <c r="C168" s="1" t="str">
        <f t="shared" si="7"/>
        <v>Kita Blumenrod</v>
      </c>
      <c r="D168" s="2" t="str">
        <f t="shared" si="8"/>
        <v>5481</v>
      </c>
      <c r="E168" s="2" t="str">
        <f t="shared" si="9"/>
        <v>900115481</v>
      </c>
      <c r="F168" s="2">
        <v>900115498</v>
      </c>
      <c r="G168" s="1" t="s">
        <v>287</v>
      </c>
      <c r="H168" s="1"/>
      <c r="I168" s="1"/>
      <c r="J168" s="1"/>
      <c r="K168" s="76"/>
    </row>
    <row r="169" spans="1:11" x14ac:dyDescent="0.2">
      <c r="A169" s="97">
        <v>548102</v>
      </c>
      <c r="B169" s="1" t="s">
        <v>397</v>
      </c>
      <c r="C169" s="1" t="str">
        <f t="shared" ref="C169:C180" si="10">MID(B169,5,100)</f>
        <v>Kita Am Schafsberg</v>
      </c>
      <c r="D169" s="2" t="str">
        <f t="shared" si="8"/>
        <v>5481</v>
      </c>
      <c r="E169" s="2" t="str">
        <f t="shared" si="9"/>
        <v>900115481</v>
      </c>
      <c r="F169" s="2">
        <v>900115498</v>
      </c>
      <c r="G169" s="1" t="s">
        <v>287</v>
      </c>
      <c r="H169" s="1"/>
      <c r="I169" s="1"/>
      <c r="J169" s="1"/>
      <c r="K169" s="76"/>
    </row>
    <row r="170" spans="1:11" x14ac:dyDescent="0.2">
      <c r="A170" s="97">
        <v>549802</v>
      </c>
      <c r="B170" s="1" t="s">
        <v>398</v>
      </c>
      <c r="C170" s="1" t="str">
        <f t="shared" si="10"/>
        <v>Kita Theod.-Fliedner Hadamar</v>
      </c>
      <c r="D170" s="2" t="str">
        <f t="shared" si="8"/>
        <v>5498</v>
      </c>
      <c r="E170" s="2" t="str">
        <f t="shared" si="9"/>
        <v>900115498</v>
      </c>
      <c r="F170" s="2">
        <v>900115498</v>
      </c>
      <c r="G170" s="1" t="s">
        <v>287</v>
      </c>
      <c r="H170" s="1"/>
      <c r="I170" s="1"/>
      <c r="J170" s="1"/>
      <c r="K170" s="76"/>
    </row>
    <row r="171" spans="1:11" x14ac:dyDescent="0.2">
      <c r="A171" s="97">
        <v>549804</v>
      </c>
      <c r="B171" s="1" t="s">
        <v>399</v>
      </c>
      <c r="C171" s="1" t="str">
        <f t="shared" si="10"/>
        <v>Kita Sonnenschein Laubuseschbach</v>
      </c>
      <c r="D171" s="2" t="str">
        <f t="shared" si="8"/>
        <v>5498</v>
      </c>
      <c r="E171" s="2" t="str">
        <f t="shared" si="9"/>
        <v>900115498</v>
      </c>
      <c r="F171" s="2">
        <v>900115498</v>
      </c>
      <c r="G171" s="1" t="s">
        <v>287</v>
      </c>
      <c r="H171" s="1"/>
      <c r="I171" s="1"/>
      <c r="J171" s="1"/>
      <c r="K171" s="76"/>
    </row>
    <row r="172" spans="1:11" x14ac:dyDescent="0.2">
      <c r="A172" s="97">
        <v>549807</v>
      </c>
      <c r="B172" s="1" t="s">
        <v>400</v>
      </c>
      <c r="C172" s="1" t="str">
        <f t="shared" si="10"/>
        <v>Kita Mensfelden</v>
      </c>
      <c r="D172" s="2" t="str">
        <f t="shared" si="8"/>
        <v>5498</v>
      </c>
      <c r="E172" s="2" t="str">
        <f t="shared" si="9"/>
        <v>900115498</v>
      </c>
      <c r="F172" s="2">
        <v>900115498</v>
      </c>
      <c r="G172" s="1" t="s">
        <v>287</v>
      </c>
      <c r="H172" s="1"/>
      <c r="I172" s="1"/>
      <c r="J172" s="1"/>
      <c r="K172" s="76"/>
    </row>
    <row r="173" spans="1:11" x14ac:dyDescent="0.2">
      <c r="A173" s="97">
        <v>549808</v>
      </c>
      <c r="B173" s="1" t="s">
        <v>401</v>
      </c>
      <c r="C173" s="1" t="str">
        <f t="shared" si="10"/>
        <v>Kita Unterm Regenbogen Linter</v>
      </c>
      <c r="D173" s="2" t="str">
        <f t="shared" si="8"/>
        <v>5498</v>
      </c>
      <c r="E173" s="2" t="str">
        <f t="shared" si="9"/>
        <v>900115498</v>
      </c>
      <c r="F173" s="2">
        <v>900115498</v>
      </c>
      <c r="G173" s="1" t="s">
        <v>287</v>
      </c>
      <c r="H173" s="1"/>
      <c r="I173" s="1"/>
      <c r="J173" s="1"/>
      <c r="K173" s="76"/>
    </row>
    <row r="174" spans="1:11" x14ac:dyDescent="0.2">
      <c r="A174" s="97">
        <v>549809</v>
      </c>
      <c r="B174" s="1" t="s">
        <v>402</v>
      </c>
      <c r="C174" s="1" t="str">
        <f t="shared" si="10"/>
        <v>Kita Unterm Regenbogen Münster</v>
      </c>
      <c r="D174" s="2" t="str">
        <f t="shared" si="8"/>
        <v>5498</v>
      </c>
      <c r="E174" s="2" t="str">
        <f t="shared" si="9"/>
        <v>900115498</v>
      </c>
      <c r="F174" s="2">
        <v>900115498</v>
      </c>
      <c r="G174" s="1" t="s">
        <v>287</v>
      </c>
      <c r="H174" s="1"/>
      <c r="I174" s="1"/>
      <c r="J174" s="1"/>
      <c r="K174" s="76"/>
    </row>
    <row r="175" spans="1:11" x14ac:dyDescent="0.2">
      <c r="A175" s="97">
        <v>549812</v>
      </c>
      <c r="B175" s="1" t="s">
        <v>403</v>
      </c>
      <c r="C175" s="1" t="str">
        <f t="shared" si="10"/>
        <v>Kita Rappelkiste Gräveneck</v>
      </c>
      <c r="D175" s="2" t="str">
        <f t="shared" si="8"/>
        <v>5498</v>
      </c>
      <c r="E175" s="2" t="str">
        <f t="shared" si="9"/>
        <v>900115498</v>
      </c>
      <c r="F175" s="2">
        <v>900115498</v>
      </c>
      <c r="G175" s="1" t="s">
        <v>287</v>
      </c>
      <c r="H175" s="1"/>
      <c r="I175" s="1"/>
      <c r="J175" s="1"/>
      <c r="K175" s="76"/>
    </row>
    <row r="176" spans="1:11" x14ac:dyDescent="0.2">
      <c r="A176" s="97">
        <v>549813</v>
      </c>
      <c r="B176" s="1" t="s">
        <v>404</v>
      </c>
      <c r="C176" s="1" t="str">
        <f t="shared" si="10"/>
        <v>Kita Philippstein</v>
      </c>
      <c r="D176" s="2" t="str">
        <f t="shared" si="8"/>
        <v>5498</v>
      </c>
      <c r="E176" s="2" t="str">
        <f t="shared" si="9"/>
        <v>900115498</v>
      </c>
      <c r="F176" s="2">
        <v>900115498</v>
      </c>
      <c r="G176" s="1" t="s">
        <v>287</v>
      </c>
      <c r="H176" s="1"/>
      <c r="I176" s="1"/>
      <c r="J176" s="1"/>
      <c r="K176" s="76"/>
    </row>
    <row r="177" spans="1:11" x14ac:dyDescent="0.2">
      <c r="A177" s="97">
        <v>549814</v>
      </c>
      <c r="B177" s="1" t="s">
        <v>405</v>
      </c>
      <c r="C177" s="1" t="str">
        <f t="shared" si="10"/>
        <v>Kita WBG Mittendrin</v>
      </c>
      <c r="D177" s="2" t="str">
        <f t="shared" si="8"/>
        <v>5498</v>
      </c>
      <c r="E177" s="2" t="str">
        <f t="shared" si="9"/>
        <v>900115498</v>
      </c>
      <c r="F177" s="2">
        <v>900115498</v>
      </c>
      <c r="G177" s="1" t="s">
        <v>287</v>
      </c>
      <c r="H177" s="1"/>
      <c r="I177" s="1"/>
      <c r="J177" s="1"/>
      <c r="K177" s="76"/>
    </row>
    <row r="178" spans="1:11" x14ac:dyDescent="0.2">
      <c r="A178" s="97">
        <v>549815</v>
      </c>
      <c r="B178" s="1" t="s">
        <v>406</v>
      </c>
      <c r="C178" s="1" t="str">
        <f t="shared" si="10"/>
        <v>Kita WBG Nestwärme</v>
      </c>
      <c r="D178" s="2" t="str">
        <f t="shared" si="8"/>
        <v>5498</v>
      </c>
      <c r="E178" s="2" t="str">
        <f t="shared" si="9"/>
        <v>900115498</v>
      </c>
      <c r="F178" s="2">
        <v>900115498</v>
      </c>
      <c r="G178" s="1" t="s">
        <v>287</v>
      </c>
      <c r="H178" s="1"/>
      <c r="I178" s="1"/>
      <c r="J178" s="1"/>
      <c r="K178" s="76"/>
    </row>
    <row r="179" spans="1:11" x14ac:dyDescent="0.2">
      <c r="A179" s="97">
        <v>549816</v>
      </c>
      <c r="B179" s="1" t="s">
        <v>407</v>
      </c>
      <c r="C179" s="1" t="str">
        <f t="shared" si="10"/>
        <v>Kita Regenbogenland</v>
      </c>
      <c r="D179" s="2" t="str">
        <f t="shared" si="8"/>
        <v>5498</v>
      </c>
      <c r="E179" s="2" t="str">
        <f t="shared" si="9"/>
        <v>900115498</v>
      </c>
      <c r="F179" s="2">
        <v>900115498</v>
      </c>
      <c r="G179" s="1" t="s">
        <v>287</v>
      </c>
      <c r="H179" s="1"/>
      <c r="I179" s="1"/>
      <c r="J179" s="1"/>
      <c r="K179" s="76"/>
    </row>
    <row r="180" spans="1:11" x14ac:dyDescent="0.2">
      <c r="A180" s="97">
        <v>549817</v>
      </c>
      <c r="B180" s="1" t="s">
        <v>408</v>
      </c>
      <c r="C180" s="1" t="str">
        <f t="shared" si="10"/>
        <v>Kita Arche Noah Weinbach</v>
      </c>
      <c r="D180" s="2" t="str">
        <f t="shared" si="8"/>
        <v>5498</v>
      </c>
      <c r="E180" s="2" t="str">
        <f t="shared" si="9"/>
        <v>900115498</v>
      </c>
      <c r="F180" s="2">
        <v>900115498</v>
      </c>
      <c r="G180" s="1" t="s">
        <v>287</v>
      </c>
      <c r="H180" s="1"/>
      <c r="I180" s="1"/>
      <c r="J180" s="1"/>
      <c r="K180" s="76"/>
    </row>
    <row r="181" spans="1:11" x14ac:dyDescent="0.2">
      <c r="A181" s="91"/>
      <c r="D181" s="2"/>
      <c r="G181" s="76"/>
      <c r="H181" s="1"/>
      <c r="I181" s="1"/>
      <c r="J181" s="1"/>
      <c r="K181" s="76"/>
    </row>
    <row r="182" spans="1:11" x14ac:dyDescent="0.2">
      <c r="A182" s="91"/>
      <c r="D182" s="2"/>
      <c r="G182" s="76"/>
      <c r="H182" s="1"/>
      <c r="I182" s="1"/>
      <c r="J182" s="1"/>
      <c r="K182" s="76"/>
    </row>
    <row r="183" spans="1:11" x14ac:dyDescent="0.2">
      <c r="A183" s="91"/>
      <c r="D183" s="2"/>
      <c r="G183" s="76"/>
      <c r="H183" s="1"/>
      <c r="I183" s="1"/>
      <c r="J183" s="1"/>
      <c r="K183" s="76"/>
    </row>
    <row r="184" spans="1:11" x14ac:dyDescent="0.2">
      <c r="A184" s="91"/>
      <c r="D184" s="2"/>
      <c r="G184" s="76"/>
      <c r="H184" s="1"/>
      <c r="I184" s="1"/>
      <c r="J184" s="1"/>
      <c r="K184" s="76"/>
    </row>
    <row r="185" spans="1:11" x14ac:dyDescent="0.2">
      <c r="A185" s="91"/>
      <c r="D185" s="2"/>
      <c r="G185" s="76"/>
      <c r="H185" s="1"/>
      <c r="I185" s="1"/>
      <c r="J185" s="1"/>
      <c r="K185" s="76"/>
    </row>
    <row r="186" spans="1:11" x14ac:dyDescent="0.2">
      <c r="A186" s="91"/>
      <c r="D186" s="2"/>
      <c r="G186" s="76"/>
      <c r="H186" s="1"/>
      <c r="I186" s="1"/>
      <c r="J186" s="1"/>
      <c r="K186" s="76"/>
    </row>
    <row r="187" spans="1:11" x14ac:dyDescent="0.2">
      <c r="A187" s="91"/>
      <c r="D187" s="2"/>
      <c r="G187" s="76"/>
      <c r="H187" s="1"/>
      <c r="I187" s="1"/>
      <c r="J187" s="1"/>
      <c r="K187" s="76"/>
    </row>
    <row r="188" spans="1:11" x14ac:dyDescent="0.2">
      <c r="A188" s="91"/>
      <c r="D188" s="2"/>
      <c r="G188" s="76"/>
      <c r="H188" s="1"/>
      <c r="I188" s="1"/>
      <c r="J188" s="1"/>
      <c r="K188" s="76"/>
    </row>
    <row r="189" spans="1:11" x14ac:dyDescent="0.2">
      <c r="A189" s="91"/>
      <c r="D189" s="2"/>
      <c r="G189" s="76"/>
      <c r="H189" s="1"/>
      <c r="I189" s="1"/>
      <c r="J189" s="1"/>
      <c r="K189" s="76"/>
    </row>
    <row r="190" spans="1:11" x14ac:dyDescent="0.2">
      <c r="A190" s="91"/>
      <c r="D190" s="2"/>
      <c r="G190" s="76"/>
      <c r="H190" s="1"/>
      <c r="I190" s="1"/>
      <c r="J190" s="1"/>
      <c r="K190" s="76"/>
    </row>
    <row r="191" spans="1:11" x14ac:dyDescent="0.2">
      <c r="A191" s="91"/>
      <c r="D191" s="2"/>
      <c r="G191" s="76"/>
      <c r="H191" s="1"/>
      <c r="I191" s="1"/>
      <c r="J191" s="1"/>
      <c r="K191" s="76"/>
    </row>
    <row r="192" spans="1:11" x14ac:dyDescent="0.2">
      <c r="A192" s="89"/>
      <c r="B192" s="78"/>
      <c r="D192" s="2"/>
      <c r="G192" s="78"/>
      <c r="H192" s="65"/>
      <c r="I192" s="65"/>
      <c r="J192" s="65"/>
      <c r="K192" s="76"/>
    </row>
    <row r="193" spans="1:11" x14ac:dyDescent="0.2">
      <c r="A193" s="89"/>
      <c r="B193" s="78"/>
      <c r="D193" s="2"/>
      <c r="G193" s="78"/>
      <c r="H193" s="65"/>
      <c r="I193" s="65"/>
      <c r="J193" s="65"/>
      <c r="K193" s="76"/>
    </row>
    <row r="194" spans="1:11" x14ac:dyDescent="0.2">
      <c r="A194" s="89"/>
      <c r="B194" s="78"/>
      <c r="D194" s="2"/>
      <c r="G194" s="78"/>
      <c r="H194" s="65"/>
      <c r="I194" s="65"/>
      <c r="J194" s="65"/>
      <c r="K194" s="76"/>
    </row>
    <row r="195" spans="1:11" x14ac:dyDescent="0.2">
      <c r="A195" s="89"/>
      <c r="B195" s="78"/>
      <c r="D195" s="2"/>
      <c r="G195" s="78"/>
      <c r="H195" s="65"/>
      <c r="I195" s="65"/>
      <c r="J195" s="65"/>
      <c r="K195" s="76"/>
    </row>
    <row r="196" spans="1:11" x14ac:dyDescent="0.2">
      <c r="A196" s="89"/>
      <c r="B196" s="78"/>
      <c r="D196" s="2"/>
      <c r="G196" s="78"/>
      <c r="H196" s="65"/>
      <c r="I196" s="65"/>
      <c r="J196" s="65"/>
      <c r="K196" s="76"/>
    </row>
    <row r="197" spans="1:11" x14ac:dyDescent="0.2">
      <c r="A197" s="89"/>
      <c r="B197" s="78"/>
      <c r="D197" s="2"/>
      <c r="G197" s="78"/>
      <c r="H197" s="65"/>
      <c r="I197" s="65"/>
      <c r="J197" s="65"/>
      <c r="K197" s="76"/>
    </row>
    <row r="198" spans="1:11" x14ac:dyDescent="0.2">
      <c r="A198" s="89"/>
      <c r="B198" s="78"/>
      <c r="D198" s="2"/>
      <c r="G198" s="78"/>
      <c r="H198" s="65"/>
      <c r="I198" s="65"/>
      <c r="J198" s="65"/>
      <c r="K198" s="76"/>
    </row>
    <row r="199" spans="1:11" x14ac:dyDescent="0.2">
      <c r="A199" s="89"/>
      <c r="B199" s="78"/>
      <c r="D199" s="2"/>
      <c r="G199" s="78"/>
      <c r="H199" s="65"/>
      <c r="I199" s="65"/>
      <c r="J199" s="65"/>
      <c r="K199" s="76"/>
    </row>
    <row r="200" spans="1:11" x14ac:dyDescent="0.2">
      <c r="A200" s="89"/>
      <c r="B200" s="78"/>
      <c r="D200" s="2"/>
      <c r="G200" s="78"/>
      <c r="H200" s="65"/>
      <c r="I200" s="65"/>
      <c r="J200" s="65"/>
      <c r="K200" s="76"/>
    </row>
    <row r="201" spans="1:11" x14ac:dyDescent="0.2">
      <c r="A201" s="89"/>
      <c r="B201" s="78"/>
      <c r="D201" s="2"/>
      <c r="G201" s="78"/>
      <c r="H201" s="65"/>
      <c r="I201" s="65"/>
      <c r="J201" s="65"/>
      <c r="K201" s="76"/>
    </row>
    <row r="202" spans="1:11" x14ac:dyDescent="0.2">
      <c r="A202" s="89"/>
      <c r="B202" s="78"/>
      <c r="D202" s="2"/>
      <c r="G202" s="78"/>
      <c r="H202" s="65"/>
      <c r="I202" s="65"/>
      <c r="J202" s="65"/>
      <c r="K202" s="76"/>
    </row>
    <row r="203" spans="1:11" x14ac:dyDescent="0.2">
      <c r="A203" s="89"/>
      <c r="B203" s="78"/>
      <c r="D203" s="2"/>
      <c r="G203" s="78"/>
      <c r="H203" s="65"/>
      <c r="I203" s="65"/>
      <c r="J203" s="65"/>
      <c r="K203" s="76"/>
    </row>
    <row r="204" spans="1:11" x14ac:dyDescent="0.2">
      <c r="A204" s="89"/>
      <c r="B204" s="78"/>
      <c r="D204" s="2"/>
      <c r="G204" s="78"/>
      <c r="H204" s="65"/>
      <c r="I204" s="65"/>
      <c r="J204" s="65"/>
      <c r="K204" s="76"/>
    </row>
    <row r="205" spans="1:11" x14ac:dyDescent="0.2">
      <c r="A205" s="89"/>
      <c r="B205" s="78"/>
      <c r="D205" s="2"/>
      <c r="G205" s="78"/>
      <c r="H205" s="65"/>
      <c r="I205" s="65"/>
      <c r="J205" s="65"/>
      <c r="K205" s="76"/>
    </row>
    <row r="206" spans="1:11" x14ac:dyDescent="0.2">
      <c r="A206" s="89"/>
      <c r="B206" s="78"/>
      <c r="D206" s="2"/>
      <c r="G206" s="78"/>
      <c r="H206" s="65"/>
      <c r="I206" s="65"/>
      <c r="J206" s="65"/>
      <c r="K206" s="76"/>
    </row>
    <row r="207" spans="1:11" x14ac:dyDescent="0.2">
      <c r="A207" s="89"/>
      <c r="B207" s="78"/>
      <c r="D207" s="2"/>
      <c r="G207" s="78"/>
      <c r="H207" s="65"/>
      <c r="I207" s="65"/>
      <c r="J207" s="65"/>
      <c r="K207" s="76"/>
    </row>
    <row r="208" spans="1:11" x14ac:dyDescent="0.2">
      <c r="A208" s="89"/>
      <c r="B208" s="78"/>
      <c r="D208" s="2"/>
      <c r="G208" s="78"/>
      <c r="H208" s="65"/>
      <c r="I208" s="65"/>
      <c r="J208" s="65"/>
      <c r="K208" s="76"/>
    </row>
    <row r="209" spans="1:11" x14ac:dyDescent="0.2">
      <c r="A209" s="89"/>
      <c r="B209" s="78"/>
      <c r="D209" s="2"/>
      <c r="G209" s="78"/>
      <c r="H209" s="65"/>
      <c r="I209" s="65"/>
      <c r="J209" s="65"/>
      <c r="K209" s="76"/>
    </row>
    <row r="210" spans="1:11" x14ac:dyDescent="0.2">
      <c r="A210" s="89"/>
      <c r="B210" s="78"/>
      <c r="D210" s="2"/>
      <c r="G210" s="78"/>
      <c r="H210" s="65"/>
      <c r="I210" s="65"/>
      <c r="J210" s="65"/>
      <c r="K210" s="76"/>
    </row>
    <row r="211" spans="1:11" x14ac:dyDescent="0.2">
      <c r="A211" s="89"/>
      <c r="B211" s="78"/>
      <c r="D211" s="2"/>
      <c r="G211" s="78"/>
      <c r="H211" s="65"/>
      <c r="I211" s="65"/>
      <c r="J211" s="65"/>
      <c r="K211" s="76"/>
    </row>
    <row r="212" spans="1:11" x14ac:dyDescent="0.2">
      <c r="A212" s="89"/>
      <c r="B212" s="78"/>
      <c r="D212" s="2"/>
      <c r="G212" s="78"/>
      <c r="H212" s="65"/>
      <c r="I212" s="65"/>
      <c r="J212" s="65"/>
      <c r="K212" s="76"/>
    </row>
    <row r="213" spans="1:11" x14ac:dyDescent="0.2">
      <c r="A213" s="89"/>
      <c r="B213" s="78"/>
      <c r="D213" s="2"/>
      <c r="G213" s="78"/>
      <c r="H213" s="65"/>
      <c r="I213" s="65"/>
      <c r="J213" s="65"/>
      <c r="K213" s="76"/>
    </row>
    <row r="214" spans="1:11" x14ac:dyDescent="0.2">
      <c r="A214" s="89"/>
      <c r="B214" s="78"/>
      <c r="D214" s="2"/>
      <c r="G214" s="78"/>
      <c r="H214" s="65"/>
      <c r="I214" s="65"/>
      <c r="J214" s="65"/>
      <c r="K214" s="76"/>
    </row>
    <row r="215" spans="1:11" x14ac:dyDescent="0.2">
      <c r="A215" s="89"/>
      <c r="B215" s="78"/>
      <c r="D215" s="2"/>
      <c r="G215" s="78"/>
      <c r="H215" s="65"/>
      <c r="I215" s="65"/>
      <c r="J215" s="65"/>
      <c r="K215" s="76"/>
    </row>
    <row r="216" spans="1:11" x14ac:dyDescent="0.2">
      <c r="A216" s="89"/>
      <c r="B216" s="78"/>
      <c r="D216" s="2"/>
      <c r="G216" s="78"/>
      <c r="H216" s="65"/>
      <c r="I216" s="65"/>
      <c r="J216" s="65"/>
      <c r="K216" s="76"/>
    </row>
    <row r="217" spans="1:11" x14ac:dyDescent="0.2">
      <c r="A217" s="89"/>
      <c r="B217" s="78"/>
      <c r="D217" s="2"/>
      <c r="G217" s="78"/>
      <c r="H217" s="65"/>
      <c r="I217" s="65"/>
      <c r="J217" s="65"/>
      <c r="K217" s="76"/>
    </row>
    <row r="218" spans="1:11" x14ac:dyDescent="0.2">
      <c r="A218" s="89"/>
      <c r="B218" s="78"/>
      <c r="D218" s="2"/>
      <c r="G218" s="78"/>
      <c r="H218" s="65"/>
      <c r="I218" s="65"/>
      <c r="J218" s="65"/>
      <c r="K218" s="76"/>
    </row>
    <row r="219" spans="1:11" x14ac:dyDescent="0.2">
      <c r="A219" s="89"/>
      <c r="B219" s="78"/>
      <c r="D219" s="2"/>
      <c r="G219" s="78"/>
      <c r="H219" s="65"/>
      <c r="I219" s="65"/>
      <c r="J219" s="65"/>
      <c r="K219" s="76"/>
    </row>
    <row r="220" spans="1:11" x14ac:dyDescent="0.2">
      <c r="A220" s="89"/>
      <c r="B220" s="65"/>
      <c r="D220" s="2"/>
      <c r="G220" s="78"/>
      <c r="H220" s="65"/>
      <c r="I220" s="65"/>
      <c r="J220" s="65"/>
      <c r="K220" s="76"/>
    </row>
    <row r="221" spans="1:11" x14ac:dyDescent="0.2">
      <c r="A221" s="89"/>
      <c r="B221" s="65"/>
      <c r="D221" s="2"/>
      <c r="G221" s="78"/>
      <c r="H221" s="65"/>
      <c r="I221" s="65"/>
      <c r="J221" s="65"/>
      <c r="K221" s="76"/>
    </row>
    <row r="222" spans="1:11" x14ac:dyDescent="0.2">
      <c r="A222" s="89"/>
      <c r="B222" s="65"/>
      <c r="D222" s="2"/>
      <c r="G222" s="78"/>
      <c r="H222" s="65"/>
      <c r="I222" s="65"/>
      <c r="J222" s="65"/>
      <c r="K222" s="76"/>
    </row>
    <row r="223" spans="1:11" x14ac:dyDescent="0.2">
      <c r="A223" s="89"/>
      <c r="B223" s="65"/>
      <c r="D223" s="2"/>
      <c r="G223" s="78"/>
      <c r="H223" s="65"/>
      <c r="I223" s="65"/>
      <c r="J223" s="65"/>
      <c r="K223" s="76"/>
    </row>
    <row r="224" spans="1:11" x14ac:dyDescent="0.2">
      <c r="A224" s="89"/>
      <c r="B224" s="65"/>
      <c r="D224" s="2"/>
      <c r="G224" s="78"/>
      <c r="H224" s="65"/>
      <c r="I224" s="65"/>
      <c r="J224" s="65"/>
      <c r="K224" s="76"/>
    </row>
    <row r="225" spans="1:11" x14ac:dyDescent="0.2">
      <c r="A225" s="89"/>
      <c r="B225" s="65"/>
      <c r="D225" s="2"/>
      <c r="G225" s="78"/>
      <c r="H225" s="65"/>
      <c r="I225" s="65"/>
      <c r="J225" s="65"/>
      <c r="K225" s="76"/>
    </row>
    <row r="226" spans="1:11" x14ac:dyDescent="0.2">
      <c r="A226" s="89"/>
      <c r="B226" s="65"/>
      <c r="D226" s="2"/>
      <c r="G226" s="78"/>
      <c r="H226" s="65"/>
      <c r="I226" s="65"/>
      <c r="J226" s="65"/>
      <c r="K226" s="76"/>
    </row>
    <row r="227" spans="1:11" x14ac:dyDescent="0.2">
      <c r="A227" s="89"/>
      <c r="B227" s="65"/>
      <c r="D227" s="2"/>
      <c r="G227" s="78"/>
      <c r="H227" s="65"/>
      <c r="I227" s="65"/>
      <c r="J227" s="65"/>
      <c r="K227" s="76"/>
    </row>
    <row r="228" spans="1:11" x14ac:dyDescent="0.2">
      <c r="A228" s="89"/>
      <c r="B228" s="65"/>
      <c r="D228" s="2"/>
      <c r="G228" s="78"/>
      <c r="H228" s="65"/>
      <c r="I228" s="65"/>
      <c r="J228" s="65"/>
      <c r="K228" s="76"/>
    </row>
    <row r="229" spans="1:11" x14ac:dyDescent="0.2">
      <c r="A229" s="89"/>
      <c r="B229" s="65"/>
      <c r="D229" s="2"/>
      <c r="G229" s="78"/>
      <c r="H229" s="65"/>
      <c r="I229" s="65"/>
      <c r="J229" s="65"/>
      <c r="K229" s="76"/>
    </row>
    <row r="230" spans="1:11" x14ac:dyDescent="0.2">
      <c r="A230" s="89"/>
      <c r="B230" s="65"/>
      <c r="D230" s="2"/>
      <c r="G230" s="78"/>
      <c r="H230" s="65"/>
      <c r="I230" s="65"/>
      <c r="J230" s="65"/>
      <c r="K230" s="76"/>
    </row>
    <row r="231" spans="1:11" x14ac:dyDescent="0.2">
      <c r="A231" s="89"/>
      <c r="B231" s="65"/>
      <c r="D231" s="2"/>
      <c r="G231" s="78"/>
      <c r="H231" s="65"/>
      <c r="I231" s="65"/>
      <c r="J231" s="65"/>
      <c r="K231" s="76"/>
    </row>
    <row r="232" spans="1:11" x14ac:dyDescent="0.2">
      <c r="A232" s="89"/>
      <c r="B232" s="65"/>
      <c r="D232" s="2"/>
      <c r="G232" s="78"/>
      <c r="H232" s="65"/>
      <c r="I232" s="65"/>
      <c r="J232" s="65"/>
      <c r="K232" s="76"/>
    </row>
    <row r="233" spans="1:11" x14ac:dyDescent="0.2">
      <c r="A233" s="89"/>
      <c r="B233" s="65"/>
      <c r="D233" s="2"/>
      <c r="G233" s="78"/>
      <c r="H233" s="65"/>
      <c r="I233" s="65"/>
      <c r="J233" s="65"/>
      <c r="K233" s="76"/>
    </row>
    <row r="234" spans="1:11" x14ac:dyDescent="0.2">
      <c r="A234" s="89"/>
      <c r="B234" s="65"/>
      <c r="D234" s="2"/>
      <c r="G234" s="78"/>
      <c r="H234" s="65"/>
      <c r="I234" s="65"/>
      <c r="J234" s="65"/>
      <c r="K234" s="76"/>
    </row>
    <row r="235" spans="1:11" x14ac:dyDescent="0.2">
      <c r="A235" s="89"/>
      <c r="B235" s="65"/>
      <c r="D235" s="2"/>
      <c r="G235" s="78"/>
      <c r="H235" s="65"/>
      <c r="I235" s="65"/>
      <c r="J235" s="65"/>
      <c r="K235" s="76"/>
    </row>
    <row r="236" spans="1:11" x14ac:dyDescent="0.2">
      <c r="A236" s="89"/>
      <c r="B236" s="65"/>
      <c r="D236" s="2"/>
      <c r="G236" s="78"/>
      <c r="H236" s="65"/>
      <c r="I236" s="65"/>
      <c r="J236" s="65"/>
      <c r="K236" s="76"/>
    </row>
    <row r="237" spans="1:11" x14ac:dyDescent="0.2">
      <c r="A237" s="89"/>
      <c r="B237" s="65"/>
      <c r="D237" s="2"/>
      <c r="G237" s="78"/>
      <c r="H237" s="65"/>
      <c r="I237" s="65"/>
      <c r="J237" s="65"/>
      <c r="K237" s="76"/>
    </row>
    <row r="238" spans="1:11" x14ac:dyDescent="0.2">
      <c r="A238" s="89"/>
      <c r="B238" s="65"/>
      <c r="D238" s="2"/>
      <c r="G238" s="78"/>
      <c r="H238" s="65"/>
      <c r="I238" s="65"/>
      <c r="J238" s="65"/>
      <c r="K238" s="76"/>
    </row>
    <row r="239" spans="1:11" x14ac:dyDescent="0.2">
      <c r="A239" s="89"/>
      <c r="B239" s="65"/>
      <c r="D239" s="2"/>
      <c r="G239" s="78"/>
      <c r="H239" s="65"/>
      <c r="I239" s="65"/>
      <c r="J239" s="65"/>
      <c r="K239" s="76"/>
    </row>
    <row r="240" spans="1:11" x14ac:dyDescent="0.2">
      <c r="A240" s="89"/>
      <c r="B240" s="65"/>
      <c r="D240" s="2"/>
      <c r="G240" s="78"/>
      <c r="H240" s="65"/>
      <c r="I240" s="65"/>
      <c r="J240" s="65"/>
    </row>
    <row r="241" spans="1:10" x14ac:dyDescent="0.2">
      <c r="A241" s="89"/>
      <c r="B241" s="65"/>
      <c r="D241" s="2"/>
      <c r="G241" s="78"/>
      <c r="H241" s="65"/>
      <c r="I241" s="65"/>
      <c r="J241" s="65"/>
    </row>
    <row r="242" spans="1:10" x14ac:dyDescent="0.2">
      <c r="A242" s="89"/>
      <c r="B242" s="65"/>
      <c r="D242" s="2"/>
      <c r="G242" s="78"/>
      <c r="H242" s="65"/>
      <c r="I242" s="65"/>
      <c r="J242" s="65"/>
    </row>
  </sheetData>
  <sheetProtection algorithmName="SHA-512" hashValue="yKVoomH+XOgZL+QlmPPcJx+yOegXBbnJVeq+P+CiBqmjhKoi27vrDQ/+JcESLn+5QdI5dxC6BgT5PUeyLANDSQ==" saltValue="sUUNlZdJCLd8QU5eaOab3g==" spinCount="100000" sheet="1" selectLockedCells="1"/>
  <pageMargins left="0.78740157499999996" right="0.78740157499999996" top="0.984251969" bottom="0.984251969" header="0.4921259845" footer="0.4921259845"/>
  <pageSetup paperSize="9" orientation="portrait" horizontalDpi="1200" verticalDpi="12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pageSetUpPr fitToPage="1"/>
  </sheetPr>
  <dimension ref="A1:Q31"/>
  <sheetViews>
    <sheetView showGridLines="0" tabSelected="1" zoomScaleNormal="100" workbookViewId="0">
      <selection activeCell="L2" sqref="L2:L4"/>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35" t="str">
        <f>IF($L$2="","",VLOOKUP($L$2,RT!$A:$G,7,FALSE))</f>
        <v/>
      </c>
      <c r="J1" s="135"/>
    </row>
    <row r="2" spans="1:14" ht="12.75" customHeight="1" x14ac:dyDescent="0.2">
      <c r="C2" s="124" t="s">
        <v>9</v>
      </c>
      <c r="D2" s="124"/>
      <c r="E2" s="124"/>
      <c r="F2" s="124"/>
      <c r="H2" s="22"/>
      <c r="I2" s="135"/>
      <c r="J2" s="135"/>
      <c r="L2" s="123"/>
      <c r="M2" s="131" t="s">
        <v>11</v>
      </c>
      <c r="N2" s="131"/>
    </row>
    <row r="3" spans="1:14" ht="12.75" customHeight="1" x14ac:dyDescent="0.2">
      <c r="C3" s="124"/>
      <c r="D3" s="124"/>
      <c r="E3" s="124"/>
      <c r="F3" s="124"/>
      <c r="G3" s="22"/>
      <c r="H3" s="22"/>
      <c r="I3" s="22"/>
      <c r="J3" s="133" t="str">
        <f>IF($L$2="","",VLOOKUP($L$2,RT!$A:$G,6,FALSE))</f>
        <v/>
      </c>
      <c r="L3" s="123"/>
      <c r="M3" s="131"/>
      <c r="N3" s="131"/>
    </row>
    <row r="4" spans="1:14" ht="12.75" customHeight="1" x14ac:dyDescent="0.2">
      <c r="C4" s="124"/>
      <c r="D4" s="124"/>
      <c r="E4" s="124"/>
      <c r="F4" s="124"/>
      <c r="G4" s="22"/>
      <c r="H4" s="22"/>
      <c r="I4" s="22"/>
      <c r="J4" s="133"/>
      <c r="L4" s="123"/>
      <c r="M4" s="131"/>
      <c r="N4" s="131"/>
    </row>
    <row r="5" spans="1:14" ht="21.75" customHeight="1" x14ac:dyDescent="0.2">
      <c r="E5" s="61"/>
      <c r="F5" s="134" t="str">
        <f>IF($L$2="","",VLOOKUP($L$2,RT!$A:$G,2,FALSE)&amp;" - RT "&amp;TEXT(VLOOKUP($L$2,RT!$A:$G,1,FALSE),"0##0"))</f>
        <v/>
      </c>
      <c r="G5" s="134"/>
      <c r="H5" s="134"/>
      <c r="I5" s="134"/>
      <c r="J5" s="134"/>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92">
        <v>46023</v>
      </c>
    </row>
    <row r="9" spans="1:14" s="33" customFormat="1" ht="30" customHeight="1" x14ac:dyDescent="0.2">
      <c r="A9" s="34"/>
      <c r="B9" s="34"/>
      <c r="C9" s="132"/>
      <c r="D9" s="132"/>
      <c r="E9" s="132"/>
      <c r="F9" s="132"/>
      <c r="G9" s="132"/>
      <c r="H9" s="132"/>
      <c r="I9" s="132"/>
      <c r="J9" s="35"/>
    </row>
    <row r="10" spans="1:14" s="30" customFormat="1" ht="30" customHeight="1" x14ac:dyDescent="0.2">
      <c r="A10" s="36"/>
      <c r="B10" s="36"/>
      <c r="C10" s="122" t="s">
        <v>133</v>
      </c>
      <c r="D10" s="122"/>
      <c r="E10" s="122"/>
      <c r="F10" s="122"/>
      <c r="G10" s="122"/>
      <c r="H10" s="122"/>
      <c r="I10" s="122"/>
      <c r="J10" s="35"/>
      <c r="L10" s="105" t="s">
        <v>135</v>
      </c>
    </row>
    <row r="11" spans="1:14" s="30" customFormat="1" ht="30" customHeight="1" x14ac:dyDescent="0.2">
      <c r="A11" s="36" t="s">
        <v>2</v>
      </c>
      <c r="B11" s="79" t="str">
        <f>IF($L$2="","",IF(VLOOKUP($L$2,RT!$A$2:$K$500,9,FALSE)="","",VLOOKUP($L$2,RT!$A$2:$K$500,9,FALSE)))</f>
        <v/>
      </c>
      <c r="C11" s="80"/>
      <c r="D11" s="56"/>
      <c r="E11" s="72"/>
      <c r="F11" s="72"/>
      <c r="G11" s="72"/>
      <c r="H11" s="72"/>
      <c r="I11" s="94"/>
      <c r="J11"/>
      <c r="L11" s="84" t="str">
        <f>IF(L2&lt;&gt;"",IF($C$11&lt;&gt;"",$C$11,""),"")</f>
        <v/>
      </c>
    </row>
    <row r="12" spans="1:14" s="30" customFormat="1" ht="25.5" customHeight="1" x14ac:dyDescent="0.25">
      <c r="A12" s="37" t="s">
        <v>1</v>
      </c>
      <c r="B12" s="82" t="str">
        <f>IF($L$2="","",IF(VLOOKUP($L$2,RT!$A$2:$K$500,8,FALSE)="","",VLOOKUP($L$2,RT!$A$2:$K$500,8,FALSE)))</f>
        <v/>
      </c>
      <c r="C12" s="108"/>
      <c r="D12" s="108"/>
      <c r="E12" s="108"/>
      <c r="F12" s="108"/>
      <c r="G12" s="108"/>
      <c r="H12" s="108"/>
      <c r="I12" s="102"/>
      <c r="J12" s="81"/>
      <c r="K12" s="39"/>
      <c r="L12" s="84" t="str">
        <f>IF($L$2&lt;&gt;"",IF($C$12&lt;&gt;"",CONCATENATE($C$12," ",TEXT($D$12,"0000")," ",TEXT($E$12,"0000")," ",TEXT($F$12,"0000")," ",TEXT($G$12,"0000")," ",TEXT($H$12,"00")),""),"")</f>
        <v/>
      </c>
    </row>
    <row r="13" spans="1:14" s="30" customFormat="1" ht="4.5" customHeight="1" x14ac:dyDescent="0.2">
      <c r="A13" s="40"/>
      <c r="B13" s="79"/>
      <c r="C13" s="41"/>
      <c r="D13" s="41"/>
      <c r="E13" s="42"/>
      <c r="F13" s="42"/>
      <c r="G13" s="42"/>
      <c r="H13" s="42"/>
      <c r="I13" s="93"/>
      <c r="J13" s="38"/>
      <c r="K13" s="39"/>
    </row>
    <row r="14" spans="1:14" s="30" customFormat="1" ht="14.25" customHeight="1" x14ac:dyDescent="0.2">
      <c r="A14" s="36"/>
      <c r="B14" s="36"/>
      <c r="C14" s="43"/>
      <c r="D14" s="43"/>
      <c r="E14" s="43"/>
      <c r="F14" s="43"/>
      <c r="G14" s="43"/>
      <c r="H14" s="43"/>
      <c r="I14" s="43"/>
      <c r="J14" s="35"/>
    </row>
    <row r="15" spans="1:14" s="30" customFormat="1" ht="40.5" customHeight="1" x14ac:dyDescent="0.2">
      <c r="A15" s="44" t="s">
        <v>39</v>
      </c>
      <c r="B15" s="44"/>
      <c r="C15" s="45"/>
      <c r="D15" s="45"/>
      <c r="E15" s="127" t="str">
        <f>IF(AND($L$2="",COUNT($A$17:$A$25)&gt;0),"Bitte tragen Sie Ihre Rechtsträgernummer im roten Feld ein!!","")</f>
        <v/>
      </c>
      <c r="F15" s="127"/>
      <c r="G15" s="127"/>
      <c r="H15" s="127"/>
      <c r="I15" s="127"/>
      <c r="J15" s="127"/>
    </row>
    <row r="16" spans="1:14" s="47" customFormat="1" ht="25.5" customHeight="1" x14ac:dyDescent="0.2">
      <c r="A16" s="46" t="s">
        <v>0</v>
      </c>
      <c r="B16" s="128" t="s">
        <v>3</v>
      </c>
      <c r="C16" s="129"/>
      <c r="D16" s="130" t="s">
        <v>115</v>
      </c>
      <c r="E16" s="129"/>
      <c r="F16" s="57" t="s">
        <v>38</v>
      </c>
      <c r="G16" s="125" t="s">
        <v>36</v>
      </c>
      <c r="H16" s="126"/>
      <c r="I16" s="56" t="s">
        <v>37</v>
      </c>
      <c r="K16" s="30"/>
      <c r="N16" s="48"/>
    </row>
    <row r="17" spans="1:17" s="47" customFormat="1" ht="77.25" customHeight="1" x14ac:dyDescent="0.2">
      <c r="A17" s="23"/>
      <c r="B17" s="140" t="s">
        <v>146</v>
      </c>
      <c r="C17" s="141"/>
      <c r="D17" s="118" t="str">
        <f>IF(A17&lt;&gt;"","361100","")</f>
        <v/>
      </c>
      <c r="E17" s="119"/>
      <c r="F17" s="95" t="str">
        <f>IF(B17&lt;&gt;"",MID(B17,4,2),"")</f>
        <v>01</v>
      </c>
      <c r="G17" s="136"/>
      <c r="H17" s="137"/>
      <c r="I17" s="112" t="s">
        <v>147</v>
      </c>
      <c r="J17" s="113"/>
      <c r="K17" s="30"/>
      <c r="N17" s="48"/>
      <c r="O17" s="49"/>
      <c r="P17" s="49"/>
      <c r="Q17" s="49"/>
    </row>
    <row r="18" spans="1:17" s="47" customFormat="1" ht="25.5" customHeight="1" x14ac:dyDescent="0.2">
      <c r="A18" s="23"/>
      <c r="B18" s="140" t="s">
        <v>148</v>
      </c>
      <c r="C18" s="141"/>
      <c r="D18" s="118" t="str">
        <f t="shared" ref="D18:D21" si="0">IF(A18&lt;&gt;"","361100","")</f>
        <v/>
      </c>
      <c r="E18" s="119"/>
      <c r="F18" s="95" t="str">
        <f t="shared" ref="F18:F20" si="1">IF(B18&lt;&gt;"",MID(B18,4,2),"")</f>
        <v>01</v>
      </c>
      <c r="G18" s="136"/>
      <c r="H18" s="137"/>
      <c r="I18" s="112" t="s">
        <v>149</v>
      </c>
      <c r="J18" s="113"/>
      <c r="N18" s="49"/>
      <c r="O18" s="49"/>
      <c r="P18" s="49"/>
      <c r="Q18" s="49"/>
    </row>
    <row r="19" spans="1:17" s="47" customFormat="1" ht="25.5" customHeight="1" x14ac:dyDescent="0.2">
      <c r="A19" s="23"/>
      <c r="B19" s="140" t="s">
        <v>150</v>
      </c>
      <c r="C19" s="141"/>
      <c r="D19" s="118" t="str">
        <f t="shared" si="0"/>
        <v/>
      </c>
      <c r="E19" s="119"/>
      <c r="F19" s="95" t="str">
        <f t="shared" si="1"/>
        <v>02</v>
      </c>
      <c r="G19" s="136"/>
      <c r="H19" s="137"/>
      <c r="I19" s="112" t="s">
        <v>151</v>
      </c>
      <c r="J19" s="113"/>
      <c r="N19" s="49"/>
      <c r="O19" s="49"/>
      <c r="P19" s="49"/>
      <c r="Q19" s="49"/>
    </row>
    <row r="20" spans="1:17" s="47" customFormat="1" ht="25.5" customHeight="1" x14ac:dyDescent="0.2">
      <c r="A20" s="23"/>
      <c r="B20" s="140" t="s">
        <v>152</v>
      </c>
      <c r="C20" s="141"/>
      <c r="D20" s="118" t="str">
        <f t="shared" si="0"/>
        <v/>
      </c>
      <c r="E20" s="119"/>
      <c r="F20" s="95" t="str">
        <f t="shared" si="1"/>
        <v>03</v>
      </c>
      <c r="G20" s="136"/>
      <c r="H20" s="137"/>
      <c r="I20" s="112" t="s">
        <v>153</v>
      </c>
      <c r="J20" s="113"/>
      <c r="K20" s="30"/>
    </row>
    <row r="21" spans="1:17" s="47" customFormat="1" ht="25.5" customHeight="1" x14ac:dyDescent="0.2">
      <c r="A21" s="69"/>
      <c r="B21" s="140"/>
      <c r="C21" s="141"/>
      <c r="D21" s="118" t="str">
        <f t="shared" si="0"/>
        <v/>
      </c>
      <c r="E21" s="119"/>
      <c r="F21" s="95"/>
      <c r="G21" s="114"/>
      <c r="H21" s="115"/>
      <c r="I21" s="112"/>
      <c r="J21" s="113"/>
      <c r="K21" s="30"/>
    </row>
    <row r="22" spans="1:17" s="47" customFormat="1" ht="25.5" hidden="1" customHeight="1" x14ac:dyDescent="0.2">
      <c r="A22" s="69"/>
      <c r="B22" s="116"/>
      <c r="C22" s="117"/>
      <c r="D22" s="118" t="str">
        <f t="shared" ref="D22:D25" si="2">IF(A22&lt;&gt;"","361100","")</f>
        <v/>
      </c>
      <c r="E22" s="119"/>
      <c r="F22" s="95" t="str">
        <f t="shared" ref="F22:F25" si="3">IF(B22&lt;&gt;"",MID(B22,4,2),"")</f>
        <v/>
      </c>
      <c r="G22" s="114"/>
      <c r="H22" s="115"/>
      <c r="I22" s="120"/>
      <c r="J22" s="121"/>
    </row>
    <row r="23" spans="1:17" s="47" customFormat="1" ht="25.5" hidden="1" customHeight="1" x14ac:dyDescent="0.2">
      <c r="A23" s="69"/>
      <c r="B23" s="116"/>
      <c r="C23" s="117"/>
      <c r="D23" s="118" t="str">
        <f t="shared" si="2"/>
        <v/>
      </c>
      <c r="E23" s="119"/>
      <c r="F23" s="95" t="str">
        <f t="shared" si="3"/>
        <v/>
      </c>
      <c r="G23" s="114"/>
      <c r="H23" s="115"/>
      <c r="I23" s="120"/>
      <c r="J23" s="121"/>
    </row>
    <row r="24" spans="1:17" s="47" customFormat="1" ht="25.5" hidden="1" customHeight="1" x14ac:dyDescent="0.2">
      <c r="A24" s="69"/>
      <c r="B24" s="116"/>
      <c r="C24" s="117"/>
      <c r="D24" s="118" t="str">
        <f t="shared" si="2"/>
        <v/>
      </c>
      <c r="E24" s="119"/>
      <c r="F24" s="95" t="str">
        <f t="shared" si="3"/>
        <v/>
      </c>
      <c r="G24" s="114"/>
      <c r="H24" s="115"/>
      <c r="I24" s="120"/>
      <c r="J24" s="121"/>
    </row>
    <row r="25" spans="1:17" s="47" customFormat="1" ht="25.5" customHeight="1" x14ac:dyDescent="0.2">
      <c r="A25" s="69"/>
      <c r="B25" s="116"/>
      <c r="C25" s="117"/>
      <c r="D25" s="118" t="str">
        <f t="shared" si="2"/>
        <v/>
      </c>
      <c r="E25" s="119"/>
      <c r="F25" s="95" t="str">
        <f t="shared" si="3"/>
        <v/>
      </c>
      <c r="G25" s="114"/>
      <c r="H25" s="115"/>
      <c r="I25" s="120"/>
      <c r="J25" s="121"/>
    </row>
    <row r="26" spans="1:17" s="47" customFormat="1" ht="20.25" customHeight="1" x14ac:dyDescent="0.2">
      <c r="A26" s="24" t="str">
        <f>IF(SUM(A17:A25)&lt;&gt;0,SUM(A17:A25),"")</f>
        <v/>
      </c>
      <c r="B26" s="24"/>
      <c r="C26" s="73" t="str">
        <f>IF(A26="","","Gesamtbetrag")</f>
        <v/>
      </c>
      <c r="D26" s="73"/>
      <c r="E26" s="73"/>
      <c r="F26" s="96"/>
      <c r="G26" s="25"/>
      <c r="H26" s="26"/>
      <c r="I26" s="26"/>
      <c r="J26" s="26"/>
    </row>
    <row r="27" spans="1:17" s="47" customFormat="1" ht="20.25" customHeight="1" x14ac:dyDescent="0.2">
      <c r="A27" s="24"/>
      <c r="B27" s="24"/>
      <c r="C27" s="58"/>
      <c r="D27" s="58"/>
      <c r="E27" s="58"/>
      <c r="F27" s="38"/>
      <c r="G27" s="38"/>
      <c r="H27" s="59"/>
      <c r="I27" s="59"/>
      <c r="J27" s="59"/>
    </row>
    <row r="28" spans="1:17" s="47" customFormat="1" ht="94.5" customHeight="1" x14ac:dyDescent="0.2">
      <c r="A28" s="111" t="s">
        <v>60</v>
      </c>
      <c r="B28" s="111"/>
      <c r="C28" s="111"/>
      <c r="D28" s="111"/>
      <c r="E28" s="111"/>
      <c r="F28" s="111"/>
      <c r="G28" s="111"/>
      <c r="H28" s="111"/>
      <c r="I28" s="111"/>
      <c r="J28" s="111"/>
    </row>
    <row r="29" spans="1:17" s="47" customFormat="1" ht="20.25" customHeight="1" x14ac:dyDescent="0.2">
      <c r="A29" s="24"/>
      <c r="B29" s="24"/>
      <c r="C29" s="58"/>
      <c r="D29" s="58"/>
      <c r="E29" s="58"/>
      <c r="F29" s="38"/>
      <c r="G29" s="38"/>
      <c r="H29" s="59"/>
      <c r="I29" s="59"/>
      <c r="J29" s="59"/>
    </row>
    <row r="30" spans="1:17" s="30" customFormat="1" ht="37.5" customHeight="1" x14ac:dyDescent="0.2">
      <c r="A30" s="138"/>
      <c r="B30" s="138"/>
      <c r="C30" s="138"/>
      <c r="G30" s="109"/>
      <c r="H30" s="109"/>
      <c r="I30" s="109"/>
      <c r="J30" s="109"/>
    </row>
    <row r="31" spans="1:17" s="30" customFormat="1" ht="17.25" customHeight="1" x14ac:dyDescent="0.2">
      <c r="A31" s="139" t="s">
        <v>55</v>
      </c>
      <c r="B31" s="139"/>
      <c r="C31" s="139"/>
      <c r="G31" s="110" t="s">
        <v>56</v>
      </c>
      <c r="H31" s="110"/>
      <c r="I31" s="110"/>
      <c r="J31" s="110"/>
    </row>
  </sheetData>
  <sheetProtection algorithmName="SHA-512" hashValue="QIvydQUj3AwNZ38kWFXdGPdOll3Pf9wzr08AgsQM7pFLQ96FbsKBe1GIhDTrvvBtdDNAnrEFOPTh+wCFeqUG8g==" saltValue="GDKzWjZLzL2uvZVqnPAQvw==" spinCount="100000" sheet="1" objects="1" scenarios="1" selectLockedCells="1"/>
  <mergeCells count="53">
    <mergeCell ref="A30:C30"/>
    <mergeCell ref="A31:C31"/>
    <mergeCell ref="D17:E17"/>
    <mergeCell ref="D18:E18"/>
    <mergeCell ref="D19:E19"/>
    <mergeCell ref="D20:E20"/>
    <mergeCell ref="D21:E21"/>
    <mergeCell ref="B17:C17"/>
    <mergeCell ref="B18:C18"/>
    <mergeCell ref="B19:C19"/>
    <mergeCell ref="B20:C20"/>
    <mergeCell ref="B21:C21"/>
    <mergeCell ref="I20:J20"/>
    <mergeCell ref="I23:J23"/>
    <mergeCell ref="I24:J24"/>
    <mergeCell ref="I25:J25"/>
    <mergeCell ref="I17:J17"/>
    <mergeCell ref="I18:J18"/>
    <mergeCell ref="I19:J19"/>
    <mergeCell ref="G17:H17"/>
    <mergeCell ref="G18:H18"/>
    <mergeCell ref="G19:H19"/>
    <mergeCell ref="G23:H23"/>
    <mergeCell ref="G24:H24"/>
    <mergeCell ref="G20:H20"/>
    <mergeCell ref="M2:N4"/>
    <mergeCell ref="C9:I9"/>
    <mergeCell ref="J3:J4"/>
    <mergeCell ref="F5:J5"/>
    <mergeCell ref="I1:J2"/>
    <mergeCell ref="C10:I10"/>
    <mergeCell ref="L2:L4"/>
    <mergeCell ref="C2:F4"/>
    <mergeCell ref="G16:H16"/>
    <mergeCell ref="E15:J15"/>
    <mergeCell ref="B16:C16"/>
    <mergeCell ref="D16:E16"/>
    <mergeCell ref="G30:J30"/>
    <mergeCell ref="G31:J31"/>
    <mergeCell ref="A28:J28"/>
    <mergeCell ref="I21:J21"/>
    <mergeCell ref="G21:H21"/>
    <mergeCell ref="B22:C22"/>
    <mergeCell ref="B23:C23"/>
    <mergeCell ref="B24:C24"/>
    <mergeCell ref="B25:C25"/>
    <mergeCell ref="D22:E22"/>
    <mergeCell ref="G22:H22"/>
    <mergeCell ref="G25:H25"/>
    <mergeCell ref="I22:J22"/>
    <mergeCell ref="D23:E23"/>
    <mergeCell ref="D24:E24"/>
    <mergeCell ref="D25:E25"/>
  </mergeCells>
  <conditionalFormatting sqref="C11:I11">
    <cfRule type="expression" dxfId="24" priority="4">
      <formula>AND(OR($B$11&lt;&gt;"",$L$11&lt;&gt;""))</formula>
    </cfRule>
  </conditionalFormatting>
  <conditionalFormatting sqref="C13:I13">
    <cfRule type="expression" dxfId="23" priority="3">
      <formula>AND(OR($B$12&lt;&gt;"",$L$12&lt;&gt;""))</formula>
    </cfRule>
  </conditionalFormatting>
  <conditionalFormatting sqref="E15:J15">
    <cfRule type="expression" dxfId="22" priority="1">
      <formula>IF(AND($L$2="",COUNT($A$17:$A$25)&gt;0),TRUE,FALSE)</formula>
    </cfRule>
  </conditionalFormatting>
  <dataValidations count="2">
    <dataValidation type="textLength" operator="equal" allowBlank="1" showInputMessage="1" showErrorMessage="1" errorTitle="Hinweis" error="Die Eingabe in dieser Zelle ist auf zwei Zeichen begrenzt. Bitte korrigieren Sie Ihre Eingabe." sqref="H12" xr:uid="{00000000-0002-0000-0300-000000000000}">
      <formula1>2</formula1>
    </dataValidation>
    <dataValidation type="textLength" operator="equal" allowBlank="1" showInputMessage="1" showErrorMessage="1" sqref="C12:G12" xr:uid="{00000000-0002-0000-0300-000001000000}">
      <formula1>4</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r:uid="{00000000-0002-0000-0300-000002000000}">
          <x14:formula1>
            <xm:f>Variable!$A$2:$A$3</xm:f>
          </x14:formula1>
          <xm:sqref>C10:I10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pageSetUpPr fitToPage="1"/>
  </sheetPr>
  <dimension ref="A1:Q31"/>
  <sheetViews>
    <sheetView showGridLines="0" topLeftCell="A4" zoomScaleNormal="100" workbookViewId="0">
      <selection activeCell="A17" sqref="A17"/>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35" t="str">
        <f>IF(Januar!L2&lt;&gt;"",Januar!I1,"")</f>
        <v/>
      </c>
      <c r="J1" s="135"/>
    </row>
    <row r="2" spans="1:14" ht="12.75" customHeight="1" x14ac:dyDescent="0.2">
      <c r="C2" s="124" t="s">
        <v>9</v>
      </c>
      <c r="D2" s="124"/>
      <c r="E2" s="124"/>
      <c r="F2" s="124"/>
      <c r="H2" s="22"/>
      <c r="I2" s="135"/>
      <c r="J2" s="135"/>
      <c r="L2" s="142"/>
      <c r="M2" s="131"/>
      <c r="N2" s="131"/>
    </row>
    <row r="3" spans="1:14" ht="12.75" customHeight="1" x14ac:dyDescent="0.2">
      <c r="C3" s="124"/>
      <c r="D3" s="124"/>
      <c r="E3" s="124"/>
      <c r="F3" s="124"/>
      <c r="G3" s="22"/>
      <c r="H3" s="22"/>
      <c r="I3" s="22"/>
      <c r="J3" s="133" t="str">
        <f>IF(Januar!L2&lt;&gt;"",Januar!J3,"")</f>
        <v/>
      </c>
      <c r="L3" s="142"/>
      <c r="M3" s="131"/>
      <c r="N3" s="131"/>
    </row>
    <row r="4" spans="1:14" ht="12.75" customHeight="1" x14ac:dyDescent="0.2">
      <c r="C4" s="124"/>
      <c r="D4" s="124"/>
      <c r="E4" s="124"/>
      <c r="F4" s="124"/>
      <c r="G4" s="22"/>
      <c r="H4" s="22"/>
      <c r="I4" s="22"/>
      <c r="J4" s="133"/>
      <c r="L4" s="142"/>
      <c r="M4" s="131"/>
      <c r="N4" s="131"/>
    </row>
    <row r="5" spans="1:14" ht="21.75" customHeight="1" x14ac:dyDescent="0.2">
      <c r="E5" s="61"/>
      <c r="F5" s="134" t="str">
        <f>IF(Januar!L2&lt;&gt;"",Januar!F5,"")</f>
        <v/>
      </c>
      <c r="G5" s="134"/>
      <c r="H5" s="134"/>
      <c r="I5" s="134"/>
      <c r="J5" s="134"/>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87">
        <f>EOMONTH(Januar!J8,1)</f>
        <v>46081</v>
      </c>
    </row>
    <row r="9" spans="1:14" s="33" customFormat="1" ht="30" customHeight="1" x14ac:dyDescent="0.2">
      <c r="A9" s="34"/>
      <c r="B9" s="34"/>
      <c r="C9" s="122"/>
      <c r="D9" s="122"/>
      <c r="E9" s="122"/>
      <c r="F9" s="122"/>
      <c r="G9" s="122"/>
      <c r="H9" s="122"/>
      <c r="I9" s="122"/>
      <c r="J9" s="35"/>
    </row>
    <row r="10" spans="1:14" s="30" customFormat="1" ht="30" customHeight="1" x14ac:dyDescent="0.2">
      <c r="A10" s="36"/>
      <c r="B10" s="36"/>
      <c r="C10" s="122" t="s">
        <v>133</v>
      </c>
      <c r="D10" s="122"/>
      <c r="E10" s="122"/>
      <c r="F10" s="122"/>
      <c r="G10" s="122"/>
      <c r="H10" s="122"/>
      <c r="I10" s="122"/>
      <c r="J10" s="35"/>
      <c r="L10" s="105" t="s">
        <v>135</v>
      </c>
    </row>
    <row r="11" spans="1:14" s="30" customFormat="1" ht="30" customHeight="1" x14ac:dyDescent="0.2">
      <c r="A11" s="36" t="s">
        <v>2</v>
      </c>
      <c r="B11" s="79" t="str">
        <f>IF(Januar!$C$11&lt;&gt;"",Januar!$L$11,Januar!$B$11)</f>
        <v/>
      </c>
      <c r="C11" s="56"/>
      <c r="D11" s="56"/>
      <c r="E11" s="72"/>
      <c r="F11" s="72"/>
      <c r="G11" s="72"/>
      <c r="H11" s="72"/>
      <c r="I11" s="94"/>
      <c r="J11" s="35"/>
      <c r="L11"/>
    </row>
    <row r="12" spans="1:14" s="30" customFormat="1" ht="25.5" customHeight="1" x14ac:dyDescent="0.25">
      <c r="A12" s="83" t="s">
        <v>1</v>
      </c>
      <c r="B12" s="79" t="str">
        <f>IF(Januar!$C$12&lt;&gt;"",Januar!$L$12,Januar!$B$12)</f>
        <v/>
      </c>
      <c r="C12" s="70"/>
      <c r="D12" s="70"/>
      <c r="E12" s="70"/>
      <c r="F12" s="70"/>
      <c r="G12" s="70"/>
      <c r="H12" s="71"/>
      <c r="I12" s="70"/>
      <c r="J12" s="38"/>
      <c r="K12" s="39"/>
    </row>
    <row r="13" spans="1:14" s="30" customFormat="1" ht="4.5" customHeight="1" x14ac:dyDescent="0.2">
      <c r="A13" s="40"/>
      <c r="B13" s="79"/>
      <c r="C13" s="41"/>
      <c r="D13" s="41"/>
      <c r="E13" s="42"/>
      <c r="F13" s="42"/>
      <c r="G13" s="42"/>
      <c r="H13" s="42"/>
      <c r="I13" s="93"/>
      <c r="J13" s="38"/>
      <c r="K13" s="39"/>
    </row>
    <row r="14" spans="1:14" s="30" customFormat="1" ht="14.25" customHeight="1" x14ac:dyDescent="0.2">
      <c r="A14" s="36"/>
      <c r="B14" s="36"/>
      <c r="C14" s="43"/>
      <c r="D14" s="43"/>
      <c r="E14" s="43"/>
      <c r="F14" s="43"/>
      <c r="G14" s="43"/>
      <c r="H14" s="43"/>
      <c r="I14" s="43"/>
      <c r="J14" s="35"/>
      <c r="K14" s="47"/>
    </row>
    <row r="15" spans="1:14" s="30" customFormat="1" ht="40.5" customHeight="1" x14ac:dyDescent="0.2">
      <c r="A15" s="62" t="s">
        <v>40</v>
      </c>
      <c r="B15" s="62"/>
      <c r="C15" s="45"/>
      <c r="D15" s="45"/>
      <c r="E15" s="45"/>
      <c r="F15" s="45"/>
      <c r="G15" s="45"/>
      <c r="H15" s="45"/>
      <c r="I15" s="45"/>
      <c r="J15" s="45"/>
      <c r="K15" s="47"/>
    </row>
    <row r="16" spans="1:14" s="47" customFormat="1" ht="25.5" customHeight="1" x14ac:dyDescent="0.2">
      <c r="A16" s="46" t="s">
        <v>0</v>
      </c>
      <c r="B16" s="128" t="s">
        <v>3</v>
      </c>
      <c r="C16" s="129"/>
      <c r="D16" s="130" t="s">
        <v>115</v>
      </c>
      <c r="E16" s="129"/>
      <c r="F16" s="57" t="s">
        <v>38</v>
      </c>
      <c r="G16" s="125" t="s">
        <v>36</v>
      </c>
      <c r="H16" s="126"/>
      <c r="I16" s="56" t="s">
        <v>37</v>
      </c>
      <c r="N16" s="48"/>
    </row>
    <row r="17" spans="1:17" s="47" customFormat="1" ht="35.25" customHeight="1" x14ac:dyDescent="0.2">
      <c r="A17" s="23"/>
      <c r="B17" s="140" t="s">
        <v>154</v>
      </c>
      <c r="C17" s="141"/>
      <c r="D17" s="118" t="str">
        <f>IF(A17&lt;&gt;"","361100","")</f>
        <v/>
      </c>
      <c r="E17" s="119"/>
      <c r="F17" s="95" t="str">
        <f>IF(B17&lt;&gt;"",MID(B17,4,2),"")</f>
        <v>04</v>
      </c>
      <c r="G17" s="136"/>
      <c r="H17" s="137"/>
      <c r="I17" s="112" t="s">
        <v>156</v>
      </c>
      <c r="J17" s="113"/>
      <c r="N17" s="49"/>
      <c r="O17" s="49"/>
      <c r="P17" s="49"/>
      <c r="Q17" s="49"/>
    </row>
    <row r="18" spans="1:17" s="47" customFormat="1" ht="49.5" customHeight="1" x14ac:dyDescent="0.2">
      <c r="A18" s="23"/>
      <c r="B18" s="116" t="s">
        <v>155</v>
      </c>
      <c r="C18" s="117"/>
      <c r="D18" s="143" t="str">
        <f t="shared" ref="D18:D25" si="0">IF(A18&lt;&gt;"","361100","")</f>
        <v/>
      </c>
      <c r="E18" s="119"/>
      <c r="F18" s="95" t="str">
        <f t="shared" ref="F18:F25" si="1">IF(B18&lt;&gt;"",MID(B18,4,2),"")</f>
        <v>05</v>
      </c>
      <c r="G18" s="136"/>
      <c r="H18" s="137"/>
      <c r="I18" s="112" t="s">
        <v>157</v>
      </c>
      <c r="J18" s="113"/>
      <c r="N18" s="49"/>
      <c r="O18" s="49"/>
      <c r="P18" s="49"/>
      <c r="Q18" s="49"/>
    </row>
    <row r="19" spans="1:17" s="47" customFormat="1" ht="25.5" customHeight="1" x14ac:dyDescent="0.2">
      <c r="A19" s="69"/>
      <c r="B19" s="116"/>
      <c r="C19" s="117"/>
      <c r="D19" s="143" t="str">
        <f t="shared" si="0"/>
        <v/>
      </c>
      <c r="E19" s="119"/>
      <c r="F19" s="95" t="str">
        <f t="shared" si="1"/>
        <v/>
      </c>
      <c r="G19" s="114"/>
      <c r="H19" s="115"/>
      <c r="I19" s="112"/>
      <c r="J19" s="113"/>
      <c r="N19" s="49"/>
      <c r="O19" s="49"/>
      <c r="P19" s="49"/>
      <c r="Q19" s="49"/>
    </row>
    <row r="20" spans="1:17" s="47" customFormat="1" ht="25.5" customHeight="1" x14ac:dyDescent="0.2">
      <c r="A20" s="69"/>
      <c r="B20" s="116"/>
      <c r="C20" s="117"/>
      <c r="D20" s="118" t="str">
        <f t="shared" si="0"/>
        <v/>
      </c>
      <c r="E20" s="119"/>
      <c r="F20" s="95" t="str">
        <f t="shared" si="1"/>
        <v/>
      </c>
      <c r="G20" s="114"/>
      <c r="H20" s="115"/>
      <c r="I20" s="112"/>
      <c r="J20" s="113"/>
      <c r="N20" s="49"/>
      <c r="O20" s="49"/>
      <c r="P20" s="49"/>
      <c r="Q20" s="49"/>
    </row>
    <row r="21" spans="1:17" s="47" customFormat="1" ht="25.5" customHeight="1" x14ac:dyDescent="0.2">
      <c r="A21" s="69"/>
      <c r="B21" s="116"/>
      <c r="C21" s="117"/>
      <c r="D21" s="118" t="str">
        <f t="shared" si="0"/>
        <v/>
      </c>
      <c r="E21" s="119"/>
      <c r="F21" s="95" t="str">
        <f t="shared" si="1"/>
        <v/>
      </c>
      <c r="G21" s="114"/>
      <c r="H21" s="115"/>
      <c r="I21" s="120"/>
      <c r="J21" s="121"/>
    </row>
    <row r="22" spans="1:17" s="47" customFormat="1" ht="25.5" customHeight="1" x14ac:dyDescent="0.2">
      <c r="A22" s="69"/>
      <c r="B22" s="116"/>
      <c r="C22" s="117"/>
      <c r="D22" s="118" t="str">
        <f t="shared" si="0"/>
        <v/>
      </c>
      <c r="E22" s="119"/>
      <c r="F22" s="95" t="str">
        <f t="shared" si="1"/>
        <v/>
      </c>
      <c r="G22" s="114"/>
      <c r="H22" s="115"/>
      <c r="I22" s="120"/>
      <c r="J22" s="121"/>
    </row>
    <row r="23" spans="1:17" s="47" customFormat="1" ht="25.5" customHeight="1" x14ac:dyDescent="0.2">
      <c r="A23" s="69"/>
      <c r="B23" s="116"/>
      <c r="C23" s="117"/>
      <c r="D23" s="118" t="str">
        <f t="shared" si="0"/>
        <v/>
      </c>
      <c r="E23" s="119"/>
      <c r="F23" s="95" t="str">
        <f t="shared" si="1"/>
        <v/>
      </c>
      <c r="G23" s="114"/>
      <c r="H23" s="115"/>
      <c r="I23" s="120"/>
      <c r="J23" s="121"/>
    </row>
    <row r="24" spans="1:17" s="47" customFormat="1" ht="25.5" customHeight="1" x14ac:dyDescent="0.2">
      <c r="A24" s="69"/>
      <c r="B24" s="116"/>
      <c r="C24" s="117"/>
      <c r="D24" s="118" t="str">
        <f t="shared" si="0"/>
        <v/>
      </c>
      <c r="E24" s="119"/>
      <c r="F24" s="95" t="str">
        <f t="shared" si="1"/>
        <v/>
      </c>
      <c r="G24" s="114"/>
      <c r="H24" s="115"/>
      <c r="I24" s="120"/>
      <c r="J24" s="121"/>
    </row>
    <row r="25" spans="1:17" s="47" customFormat="1" ht="25.5" customHeight="1" x14ac:dyDescent="0.2">
      <c r="A25" s="69"/>
      <c r="B25" s="116"/>
      <c r="C25" s="117"/>
      <c r="D25" s="118" t="str">
        <f t="shared" si="0"/>
        <v/>
      </c>
      <c r="E25" s="119"/>
      <c r="F25" s="95" t="str">
        <f t="shared" si="1"/>
        <v/>
      </c>
      <c r="G25" s="114"/>
      <c r="H25" s="115"/>
      <c r="I25" s="120"/>
      <c r="J25" s="121"/>
    </row>
    <row r="26" spans="1:17" s="47" customFormat="1" ht="20.25" customHeight="1" x14ac:dyDescent="0.2">
      <c r="A26" s="24" t="str">
        <f>IF(SUM(A17:A25)&lt;&gt;0,SUM(A17:A25),"")</f>
        <v/>
      </c>
      <c r="B26" s="24"/>
      <c r="C26" s="144" t="str">
        <f>IF(A26="","","Gesamtbetrag")</f>
        <v/>
      </c>
      <c r="D26" s="144"/>
      <c r="E26" s="144"/>
      <c r="F26" s="96"/>
      <c r="G26" s="25"/>
      <c r="H26" s="26"/>
      <c r="I26" s="26"/>
      <c r="J26" s="26"/>
    </row>
    <row r="27" spans="1:17" s="47" customFormat="1" ht="20.25" customHeight="1" x14ac:dyDescent="0.2">
      <c r="A27" s="24"/>
      <c r="B27" s="24"/>
      <c r="C27" s="58"/>
      <c r="D27" s="58"/>
      <c r="E27" s="58"/>
      <c r="F27" s="38"/>
      <c r="G27" s="38"/>
      <c r="H27" s="59"/>
      <c r="I27" s="59"/>
      <c r="J27" s="59"/>
    </row>
    <row r="28" spans="1:17" s="47" customFormat="1" ht="94.5" customHeight="1" x14ac:dyDescent="0.2">
      <c r="A28" s="111" t="s">
        <v>60</v>
      </c>
      <c r="B28" s="111"/>
      <c r="C28" s="111"/>
      <c r="D28" s="111"/>
      <c r="E28" s="111"/>
      <c r="F28" s="111"/>
      <c r="G28" s="111"/>
      <c r="H28" s="111"/>
      <c r="I28" s="111"/>
      <c r="J28" s="111"/>
    </row>
    <row r="29" spans="1:17" s="47" customFormat="1" ht="20.25" customHeight="1" x14ac:dyDescent="0.2">
      <c r="A29" s="24"/>
      <c r="B29" s="24"/>
      <c r="C29" s="58"/>
      <c r="D29" s="58"/>
      <c r="E29" s="58"/>
      <c r="F29" s="38"/>
      <c r="G29" s="38"/>
      <c r="H29" s="59"/>
      <c r="I29" s="59"/>
      <c r="J29" s="59"/>
    </row>
    <row r="30" spans="1:17" s="30" customFormat="1" ht="37.5" customHeight="1" x14ac:dyDescent="0.2">
      <c r="A30" s="138"/>
      <c r="B30" s="138"/>
      <c r="C30" s="138"/>
      <c r="G30" s="109"/>
      <c r="H30" s="109"/>
      <c r="I30" s="109"/>
      <c r="J30" s="109"/>
    </row>
    <row r="31" spans="1:17" s="30" customFormat="1" ht="17.25" customHeight="1" x14ac:dyDescent="0.2">
      <c r="A31" s="139" t="s">
        <v>55</v>
      </c>
      <c r="B31" s="139"/>
      <c r="C31" s="139"/>
      <c r="G31" s="110" t="s">
        <v>56</v>
      </c>
      <c r="H31" s="110"/>
      <c r="I31" s="110"/>
      <c r="J31" s="110"/>
    </row>
  </sheetData>
  <sheetProtection algorithmName="SHA-512" hashValue="5TkqqJlfJVyihts/8jpEtAU63k+hGVme1Rl0r6pzXBufbAXRUccY/GBSf2egN/B0fKqTgQu7si+imipXw+9bEw==" saltValue="6U+UheWNqLT801PuwExygQ==" spinCount="100000" sheet="1" objects="1" scenarios="1" selectLockedCells="1"/>
  <mergeCells count="53">
    <mergeCell ref="A30:C30"/>
    <mergeCell ref="A31:C31"/>
    <mergeCell ref="B24:C24"/>
    <mergeCell ref="B25:C25"/>
    <mergeCell ref="D16:E16"/>
    <mergeCell ref="D17:E17"/>
    <mergeCell ref="D18:E18"/>
    <mergeCell ref="D19:E19"/>
    <mergeCell ref="D20:E20"/>
    <mergeCell ref="D21:E21"/>
    <mergeCell ref="D22:E22"/>
    <mergeCell ref="D23:E23"/>
    <mergeCell ref="D24:E24"/>
    <mergeCell ref="D25:E25"/>
    <mergeCell ref="C26:E26"/>
    <mergeCell ref="G30:J30"/>
    <mergeCell ref="G31:J31"/>
    <mergeCell ref="G17:H17"/>
    <mergeCell ref="G18:H18"/>
    <mergeCell ref="G19:H19"/>
    <mergeCell ref="G20:H20"/>
    <mergeCell ref="I24:J24"/>
    <mergeCell ref="I25:J25"/>
    <mergeCell ref="A28:J28"/>
    <mergeCell ref="G24:H24"/>
    <mergeCell ref="G25:H25"/>
    <mergeCell ref="I21:J21"/>
    <mergeCell ref="I22:J22"/>
    <mergeCell ref="I23:J23"/>
    <mergeCell ref="G21:H21"/>
    <mergeCell ref="G22:H22"/>
    <mergeCell ref="G23:H23"/>
    <mergeCell ref="B21:C21"/>
    <mergeCell ref="B22:C22"/>
    <mergeCell ref="B23:C23"/>
    <mergeCell ref="I18:J18"/>
    <mergeCell ref="I19:J19"/>
    <mergeCell ref="I20:J20"/>
    <mergeCell ref="B18:C18"/>
    <mergeCell ref="B19:C19"/>
    <mergeCell ref="B20:C20"/>
    <mergeCell ref="M2:N4"/>
    <mergeCell ref="J3:J4"/>
    <mergeCell ref="F5:J5"/>
    <mergeCell ref="I17:J17"/>
    <mergeCell ref="I1:J2"/>
    <mergeCell ref="C2:F4"/>
    <mergeCell ref="L2:L4"/>
    <mergeCell ref="C9:I9"/>
    <mergeCell ref="C10:I10"/>
    <mergeCell ref="G16:H16"/>
    <mergeCell ref="B16:C16"/>
    <mergeCell ref="B17:C17"/>
  </mergeCells>
  <dataValidations count="2">
    <dataValidation type="textLength" operator="equal" allowBlank="1" showInputMessage="1" showErrorMessage="1" errorTitle="Hinweis" error="Die Eingabe in dieser Zelle ist auf vier Zeichen begrenzt. Bitte korrigieren Sie Ihre Eingabe." sqref="C12:G12" xr:uid="{00000000-0002-0000-0400-000000000000}">
      <formula1>4</formula1>
    </dataValidation>
    <dataValidation type="textLength" operator="equal" allowBlank="1" showInputMessage="1" showErrorMessage="1" errorTitle="Hinweis" error="Die Eingabe in dieser Zelle ist auf zwei Zeichen begrenzt. Bitte korrigieren Sie Ihre Eingabe." sqref="H12" xr:uid="{00000000-0002-0000-0400-000001000000}">
      <formula1>2</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2CB2FE5F-596F-4876-B868-6DE1D2C74AF8}">
            <xm:f>AND(OR(Januar!$B$11&lt;&gt;"",Januar!$L$11&lt;&gt;""))</xm:f>
            <x14:dxf>
              <fill>
                <patternFill patternType="none">
                  <bgColor auto="1"/>
                </patternFill>
              </fill>
              <border>
                <left/>
                <right/>
                <top/>
                <bottom/>
                <vertical/>
                <horizontal/>
              </border>
            </x14:dxf>
          </x14:cfRule>
          <xm:sqref>C11:I11</xm:sqref>
        </x14:conditionalFormatting>
        <x14:conditionalFormatting xmlns:xm="http://schemas.microsoft.com/office/excel/2006/main">
          <x14:cfRule type="expression" priority="1" id="{82CF3F81-F80E-4086-ACE9-AE5C3ADA7D62}">
            <xm:f>AND(OR(Januar!$B$11&lt;&gt;"",Januar!$L$11&lt;&gt;""))</xm:f>
            <x14:dxf>
              <border>
                <left/>
                <right/>
                <top/>
                <bottom/>
                <vertical/>
                <horizontal/>
              </border>
            </x14:dxf>
          </x14:cfRule>
          <xm:sqref>C13:I13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r:uid="{00000000-0002-0000-0400-000002000000}">
          <x14:formula1>
            <xm:f>Variable!$A$2:$A$3</xm:f>
          </x14:formula1>
          <xm:sqref>C10:I10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pageSetUpPr fitToPage="1"/>
  </sheetPr>
  <dimension ref="A1:Q31"/>
  <sheetViews>
    <sheetView showGridLines="0" zoomScaleNormal="100" workbookViewId="0">
      <selection activeCell="A17" sqref="A17"/>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35" t="str">
        <f>IF(Januar!L2&lt;&gt;"",Januar!I1,"")</f>
        <v/>
      </c>
      <c r="J1" s="135"/>
    </row>
    <row r="2" spans="1:14" ht="12.75" customHeight="1" x14ac:dyDescent="0.2">
      <c r="C2" s="124" t="s">
        <v>9</v>
      </c>
      <c r="D2" s="124"/>
      <c r="E2" s="124"/>
      <c r="F2" s="124"/>
      <c r="H2" s="22"/>
      <c r="I2" s="135"/>
      <c r="J2" s="135"/>
      <c r="L2" s="142"/>
      <c r="M2" s="131"/>
      <c r="N2" s="131"/>
    </row>
    <row r="3" spans="1:14" ht="12.75" customHeight="1" x14ac:dyDescent="0.2">
      <c r="C3" s="124"/>
      <c r="D3" s="124"/>
      <c r="E3" s="124"/>
      <c r="F3" s="124"/>
      <c r="G3" s="22"/>
      <c r="H3" s="22"/>
      <c r="I3" s="22"/>
      <c r="J3" s="133" t="str">
        <f>IF(Januar!L2&lt;&gt;"",Januar!J3,"")</f>
        <v/>
      </c>
      <c r="L3" s="142"/>
      <c r="M3" s="131"/>
      <c r="N3" s="131"/>
    </row>
    <row r="4" spans="1:14" ht="12.75" customHeight="1" x14ac:dyDescent="0.2">
      <c r="C4" s="124"/>
      <c r="D4" s="124"/>
      <c r="E4" s="124"/>
      <c r="F4" s="124"/>
      <c r="G4" s="22"/>
      <c r="H4" s="22"/>
      <c r="I4" s="22"/>
      <c r="J4" s="133"/>
      <c r="L4" s="142"/>
      <c r="M4" s="131"/>
      <c r="N4" s="131"/>
    </row>
    <row r="5" spans="1:14" ht="21.75" customHeight="1" x14ac:dyDescent="0.2">
      <c r="E5" s="61"/>
      <c r="F5" s="134" t="str">
        <f>IF(Januar!L2&lt;&gt;"",Januar!F5,"")</f>
        <v/>
      </c>
      <c r="G5" s="134"/>
      <c r="H5" s="134"/>
      <c r="I5" s="134"/>
      <c r="J5" s="134"/>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87">
        <f>EOMONTH(Januar!J8,2)</f>
        <v>46112</v>
      </c>
    </row>
    <row r="9" spans="1:14" s="33" customFormat="1" ht="30" customHeight="1" x14ac:dyDescent="0.2">
      <c r="A9" s="34"/>
      <c r="B9" s="34"/>
      <c r="C9" s="122"/>
      <c r="D9" s="122"/>
      <c r="E9" s="122"/>
      <c r="F9" s="122"/>
      <c r="G9" s="122"/>
      <c r="H9" s="122"/>
      <c r="I9" s="122"/>
      <c r="J9" s="35"/>
    </row>
    <row r="10" spans="1:14" s="30" customFormat="1" ht="30" customHeight="1" x14ac:dyDescent="0.2">
      <c r="A10" s="36"/>
      <c r="B10" s="36"/>
      <c r="C10" s="122" t="s">
        <v>133</v>
      </c>
      <c r="D10" s="122"/>
      <c r="E10" s="122"/>
      <c r="F10" s="122"/>
      <c r="G10" s="122"/>
      <c r="H10" s="122"/>
      <c r="I10" s="122"/>
      <c r="J10" s="35"/>
      <c r="L10" s="105" t="s">
        <v>135</v>
      </c>
    </row>
    <row r="11" spans="1:14" s="30" customFormat="1" ht="30" customHeight="1" x14ac:dyDescent="0.2">
      <c r="A11" s="36" t="s">
        <v>2</v>
      </c>
      <c r="B11" s="79" t="str">
        <f>IF(Januar!$C$11&lt;&gt;"",Januar!$L$11,Januar!$B$11)</f>
        <v/>
      </c>
      <c r="C11" s="56"/>
      <c r="D11" s="56"/>
      <c r="E11" s="72"/>
      <c r="F11" s="72"/>
      <c r="G11" s="72"/>
      <c r="H11" s="72"/>
      <c r="I11" s="94"/>
      <c r="J11" s="35"/>
    </row>
    <row r="12" spans="1:14" s="30" customFormat="1" ht="25.5" customHeight="1" x14ac:dyDescent="0.25">
      <c r="A12" s="83" t="s">
        <v>1</v>
      </c>
      <c r="B12" s="79" t="str">
        <f>IF(Januar!$C$12&lt;&gt;"",Januar!$L$12,Januar!$B$12)</f>
        <v/>
      </c>
      <c r="C12" s="70"/>
      <c r="D12" s="70"/>
      <c r="E12" s="70"/>
      <c r="F12" s="70"/>
      <c r="G12" s="70"/>
      <c r="H12" s="71"/>
      <c r="I12" s="71"/>
      <c r="J12" s="38"/>
      <c r="K12" s="39"/>
    </row>
    <row r="13" spans="1:14" s="30" customFormat="1" ht="4.5" customHeight="1" x14ac:dyDescent="0.2">
      <c r="A13" s="40"/>
      <c r="B13" s="40"/>
      <c r="C13" s="41"/>
      <c r="D13" s="41"/>
      <c r="E13" s="42"/>
      <c r="F13" s="42"/>
      <c r="G13" s="42"/>
      <c r="H13" s="42"/>
      <c r="I13" s="93"/>
      <c r="J13" s="38"/>
      <c r="K13" s="39"/>
    </row>
    <row r="14" spans="1:14" s="30" customFormat="1" ht="14.25" customHeight="1" x14ac:dyDescent="0.2">
      <c r="A14" s="36"/>
      <c r="B14" s="36"/>
      <c r="C14" s="43"/>
      <c r="D14" s="43"/>
      <c r="E14" s="43"/>
      <c r="F14" s="43"/>
      <c r="G14" s="43"/>
      <c r="H14" s="43"/>
      <c r="I14" s="43"/>
      <c r="J14" s="35"/>
    </row>
    <row r="15" spans="1:14" s="30" customFormat="1" ht="40.5" customHeight="1" x14ac:dyDescent="0.2">
      <c r="A15" s="62" t="s">
        <v>40</v>
      </c>
      <c r="B15" s="62"/>
      <c r="C15" s="45"/>
      <c r="D15" s="45"/>
      <c r="E15" s="45"/>
      <c r="F15" s="45"/>
      <c r="G15" s="45"/>
      <c r="H15" s="45"/>
      <c r="I15" s="45"/>
      <c r="J15" s="45"/>
      <c r="K15" s="47"/>
    </row>
    <row r="16" spans="1:14" s="47" customFormat="1" ht="25.5" customHeight="1" x14ac:dyDescent="0.2">
      <c r="A16" s="46" t="s">
        <v>0</v>
      </c>
      <c r="B16" s="128" t="s">
        <v>3</v>
      </c>
      <c r="C16" s="129"/>
      <c r="D16" s="130" t="s">
        <v>115</v>
      </c>
      <c r="E16" s="129"/>
      <c r="F16" s="57" t="s">
        <v>38</v>
      </c>
      <c r="G16" s="125" t="s">
        <v>36</v>
      </c>
      <c r="H16" s="126"/>
      <c r="I16" s="56" t="s">
        <v>37</v>
      </c>
      <c r="N16" s="48"/>
    </row>
    <row r="17" spans="1:17" s="47" customFormat="1" ht="25.5" customHeight="1" x14ac:dyDescent="0.2">
      <c r="A17" s="23"/>
      <c r="B17" s="140" t="s">
        <v>158</v>
      </c>
      <c r="C17" s="141"/>
      <c r="D17" s="118" t="str">
        <f>IF(A17&lt;&gt;"","361100","")</f>
        <v/>
      </c>
      <c r="E17" s="119"/>
      <c r="F17" s="95" t="str">
        <f>IF(B17&lt;&gt;"",MID(B17,4,2),"")</f>
        <v>06</v>
      </c>
      <c r="G17" s="136"/>
      <c r="H17" s="137"/>
      <c r="I17" s="112" t="s">
        <v>159</v>
      </c>
      <c r="J17" s="113"/>
      <c r="N17" s="49"/>
      <c r="O17" s="49"/>
      <c r="P17" s="49"/>
      <c r="Q17" s="49"/>
    </row>
    <row r="18" spans="1:17" s="47" customFormat="1" ht="25.5" customHeight="1" x14ac:dyDescent="0.2">
      <c r="A18" s="23"/>
      <c r="B18" s="140" t="s">
        <v>160</v>
      </c>
      <c r="C18" s="141"/>
      <c r="D18" s="118" t="str">
        <f t="shared" ref="D18:D25" si="0">IF(A18&lt;&gt;"","361100","")</f>
        <v/>
      </c>
      <c r="E18" s="119"/>
      <c r="F18" s="95" t="str">
        <f t="shared" ref="F18:F25" si="1">IF(B18&lt;&gt;"",MID(B18,4,2),"")</f>
        <v>07</v>
      </c>
      <c r="G18" s="136"/>
      <c r="H18" s="137"/>
      <c r="I18" s="112" t="s">
        <v>161</v>
      </c>
      <c r="J18" s="113"/>
      <c r="N18" s="49"/>
      <c r="O18" s="49"/>
      <c r="P18" s="49"/>
      <c r="Q18" s="49"/>
    </row>
    <row r="19" spans="1:17" s="47" customFormat="1" ht="25.5" customHeight="1" x14ac:dyDescent="0.2">
      <c r="A19" s="23"/>
      <c r="B19" s="140" t="s">
        <v>162</v>
      </c>
      <c r="C19" s="141"/>
      <c r="D19" s="118" t="str">
        <f t="shared" si="0"/>
        <v/>
      </c>
      <c r="E19" s="119"/>
      <c r="F19" s="95" t="str">
        <f t="shared" si="1"/>
        <v>07</v>
      </c>
      <c r="G19" s="136"/>
      <c r="H19" s="137"/>
      <c r="I19" s="112" t="s">
        <v>163</v>
      </c>
      <c r="J19" s="113"/>
      <c r="N19" s="49"/>
      <c r="O19" s="49"/>
      <c r="P19" s="49"/>
      <c r="Q19" s="49"/>
    </row>
    <row r="20" spans="1:17" s="47" customFormat="1" ht="25.5" customHeight="1" x14ac:dyDescent="0.2">
      <c r="A20" s="69"/>
      <c r="B20" s="140"/>
      <c r="C20" s="141"/>
      <c r="D20" s="118" t="str">
        <f t="shared" si="0"/>
        <v/>
      </c>
      <c r="E20" s="119"/>
      <c r="F20" s="95" t="str">
        <f t="shared" si="1"/>
        <v/>
      </c>
      <c r="G20" s="114"/>
      <c r="H20" s="115"/>
      <c r="I20" s="112"/>
      <c r="J20" s="113"/>
      <c r="N20" s="49"/>
      <c r="O20" s="49"/>
      <c r="P20" s="49"/>
      <c r="Q20" s="49"/>
    </row>
    <row r="21" spans="1:17" s="47" customFormat="1" ht="25.5" customHeight="1" x14ac:dyDescent="0.2">
      <c r="A21" s="69"/>
      <c r="B21" s="116"/>
      <c r="C21" s="117"/>
      <c r="D21" s="118" t="str">
        <f t="shared" si="0"/>
        <v/>
      </c>
      <c r="E21" s="119"/>
      <c r="F21" s="95" t="str">
        <f t="shared" si="1"/>
        <v/>
      </c>
      <c r="G21" s="114"/>
      <c r="H21" s="115"/>
      <c r="I21" s="112"/>
      <c r="J21" s="113"/>
      <c r="N21" s="49"/>
      <c r="O21" s="49"/>
      <c r="P21" s="49"/>
      <c r="Q21" s="49"/>
    </row>
    <row r="22" spans="1:17" s="47" customFormat="1" ht="25.5" customHeight="1" x14ac:dyDescent="0.2">
      <c r="A22" s="69"/>
      <c r="B22" s="116"/>
      <c r="C22" s="117"/>
      <c r="D22" s="118" t="str">
        <f t="shared" si="0"/>
        <v/>
      </c>
      <c r="E22" s="119"/>
      <c r="F22" s="95" t="str">
        <f t="shared" si="1"/>
        <v/>
      </c>
      <c r="G22" s="114"/>
      <c r="H22" s="115"/>
      <c r="I22" s="120"/>
      <c r="J22" s="121"/>
    </row>
    <row r="23" spans="1:17" s="47" customFormat="1" ht="25.5" customHeight="1" x14ac:dyDescent="0.2">
      <c r="A23" s="69"/>
      <c r="B23" s="116"/>
      <c r="C23" s="117"/>
      <c r="D23" s="118" t="str">
        <f t="shared" si="0"/>
        <v/>
      </c>
      <c r="E23" s="119"/>
      <c r="F23" s="95" t="str">
        <f t="shared" si="1"/>
        <v/>
      </c>
      <c r="G23" s="114"/>
      <c r="H23" s="115"/>
      <c r="I23" s="120"/>
      <c r="J23" s="121"/>
    </row>
    <row r="24" spans="1:17" s="47" customFormat="1" ht="25.5" customHeight="1" x14ac:dyDescent="0.2">
      <c r="A24" s="69"/>
      <c r="B24" s="116"/>
      <c r="C24" s="117"/>
      <c r="D24" s="118" t="str">
        <f t="shared" si="0"/>
        <v/>
      </c>
      <c r="E24" s="119"/>
      <c r="F24" s="95" t="str">
        <f t="shared" si="1"/>
        <v/>
      </c>
      <c r="G24" s="114"/>
      <c r="H24" s="115"/>
      <c r="I24" s="120"/>
      <c r="J24" s="121"/>
    </row>
    <row r="25" spans="1:17" s="47" customFormat="1" ht="25.5" customHeight="1" x14ac:dyDescent="0.2">
      <c r="A25" s="69"/>
      <c r="B25" s="116"/>
      <c r="C25" s="117"/>
      <c r="D25" s="118" t="str">
        <f t="shared" si="0"/>
        <v/>
      </c>
      <c r="E25" s="119"/>
      <c r="F25" s="95" t="str">
        <f t="shared" si="1"/>
        <v/>
      </c>
      <c r="G25" s="114"/>
      <c r="H25" s="115"/>
      <c r="I25" s="120"/>
      <c r="J25" s="121"/>
    </row>
    <row r="26" spans="1:17" s="47" customFormat="1" ht="20.25" customHeight="1" x14ac:dyDescent="0.2">
      <c r="A26" s="24" t="str">
        <f>IF(SUM(A17:A25)&lt;&gt;0,SUM(A17:A25),"")</f>
        <v/>
      </c>
      <c r="B26" s="24"/>
      <c r="C26" s="144" t="str">
        <f>IF(A26="","","Gesamtbetrag")</f>
        <v/>
      </c>
      <c r="D26" s="144"/>
      <c r="E26" s="144"/>
      <c r="F26" s="96"/>
      <c r="G26" s="25"/>
      <c r="H26" s="26"/>
      <c r="I26" s="26"/>
      <c r="J26" s="26"/>
    </row>
    <row r="27" spans="1:17" s="47" customFormat="1" ht="20.25" customHeight="1" x14ac:dyDescent="0.2">
      <c r="A27" s="24"/>
      <c r="B27" s="24"/>
      <c r="C27" s="58"/>
      <c r="D27" s="58"/>
      <c r="E27" s="58"/>
      <c r="F27" s="38"/>
      <c r="G27" s="38"/>
      <c r="H27" s="59"/>
      <c r="I27" s="59"/>
      <c r="J27" s="59"/>
    </row>
    <row r="28" spans="1:17" s="47" customFormat="1" ht="94.5" customHeight="1" x14ac:dyDescent="0.2">
      <c r="A28" s="111" t="s">
        <v>60</v>
      </c>
      <c r="B28" s="111"/>
      <c r="C28" s="111"/>
      <c r="D28" s="111"/>
      <c r="E28" s="111"/>
      <c r="F28" s="111"/>
      <c r="G28" s="111"/>
      <c r="H28" s="111"/>
      <c r="I28" s="111"/>
      <c r="J28" s="111"/>
    </row>
    <row r="29" spans="1:17" s="47" customFormat="1" ht="20.25" customHeight="1" x14ac:dyDescent="0.2">
      <c r="A29" s="24"/>
      <c r="B29" s="24"/>
      <c r="C29" s="58"/>
      <c r="D29" s="58"/>
      <c r="E29" s="58"/>
      <c r="F29" s="38"/>
      <c r="G29" s="38"/>
      <c r="H29" s="59"/>
      <c r="I29" s="59"/>
      <c r="J29" s="59"/>
    </row>
    <row r="30" spans="1:17" s="30" customFormat="1" ht="37.5" customHeight="1" x14ac:dyDescent="0.2">
      <c r="A30" s="138"/>
      <c r="B30" s="138"/>
      <c r="C30" s="138"/>
      <c r="G30" s="109"/>
      <c r="H30" s="109"/>
      <c r="I30" s="109"/>
      <c r="J30" s="109"/>
    </row>
    <row r="31" spans="1:17" s="30" customFormat="1" ht="17.25" customHeight="1" x14ac:dyDescent="0.2">
      <c r="A31" s="139" t="s">
        <v>55</v>
      </c>
      <c r="B31" s="139"/>
      <c r="C31" s="139"/>
      <c r="G31" s="110" t="s">
        <v>56</v>
      </c>
      <c r="H31" s="110"/>
      <c r="I31" s="110"/>
      <c r="J31" s="110"/>
    </row>
  </sheetData>
  <sheetProtection algorithmName="SHA-512" hashValue="lZbhvTg7Y2rEBxkbquwOYXKGnTJ0PalX739Z98J4RY2nKtVd8XFc90pNhjMhi+d14xAEk/L4xaKcrSf59LBXTg==" saltValue="RxS4oO66gR71OvTDQmaRYQ==" spinCount="100000" sheet="1" objects="1" scenarios="1" selectLockedCells="1"/>
  <mergeCells count="53">
    <mergeCell ref="C26:E26"/>
    <mergeCell ref="A28:J28"/>
    <mergeCell ref="G30:J30"/>
    <mergeCell ref="G31:J31"/>
    <mergeCell ref="A30:C30"/>
    <mergeCell ref="A31:C31"/>
    <mergeCell ref="G24:H24"/>
    <mergeCell ref="I24:J24"/>
    <mergeCell ref="G25:H25"/>
    <mergeCell ref="I25:J25"/>
    <mergeCell ref="B24:C24"/>
    <mergeCell ref="B25:C25"/>
    <mergeCell ref="D24:E24"/>
    <mergeCell ref="D25:E25"/>
    <mergeCell ref="G22:H22"/>
    <mergeCell ref="I22:J22"/>
    <mergeCell ref="G23:H23"/>
    <mergeCell ref="I23:J23"/>
    <mergeCell ref="B22:C22"/>
    <mergeCell ref="B23:C23"/>
    <mergeCell ref="D22:E22"/>
    <mergeCell ref="D23:E23"/>
    <mergeCell ref="G20:H20"/>
    <mergeCell ref="I20:J20"/>
    <mergeCell ref="G21:H21"/>
    <mergeCell ref="I21:J21"/>
    <mergeCell ref="B20:C20"/>
    <mergeCell ref="B21:C21"/>
    <mergeCell ref="D20:E20"/>
    <mergeCell ref="D21:E21"/>
    <mergeCell ref="G18:H18"/>
    <mergeCell ref="I18:J18"/>
    <mergeCell ref="G19:H19"/>
    <mergeCell ref="I19:J19"/>
    <mergeCell ref="B18:C18"/>
    <mergeCell ref="B19:C19"/>
    <mergeCell ref="D18:E18"/>
    <mergeCell ref="D19:E19"/>
    <mergeCell ref="L2:L4"/>
    <mergeCell ref="M2:N4"/>
    <mergeCell ref="J3:J4"/>
    <mergeCell ref="F5:J5"/>
    <mergeCell ref="G17:H17"/>
    <mergeCell ref="I17:J17"/>
    <mergeCell ref="I1:J2"/>
    <mergeCell ref="C2:F4"/>
    <mergeCell ref="C9:I9"/>
    <mergeCell ref="C10:I10"/>
    <mergeCell ref="G16:H16"/>
    <mergeCell ref="B16:C16"/>
    <mergeCell ref="B17:C17"/>
    <mergeCell ref="D16:E16"/>
    <mergeCell ref="D17:E17"/>
  </mergeCells>
  <dataValidations count="2">
    <dataValidation type="textLength" operator="equal" allowBlank="1" showInputMessage="1" showErrorMessage="1" errorTitle="Hinweis" error="Die Eingabe in dieser Zelle ist auf vier Zeichen begrenzt. Bitte korrigieren Sie Ihre Eingabe." sqref="C12:G12" xr:uid="{00000000-0002-0000-0500-000000000000}">
      <formula1>4</formula1>
    </dataValidation>
    <dataValidation type="textLength" operator="equal" allowBlank="1" showInputMessage="1" showErrorMessage="1" errorTitle="Hinweis" error="Die Eingabe in dieser Zelle ist auf zwei Zeichen begrenzt. Bitte korrigieren Sie Ihre Eingabe." sqref="H12" xr:uid="{00000000-0002-0000-0500-000001000000}">
      <formula1>2</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6B652D57-7104-46B8-BC4B-0326C7CA5FCD}">
            <xm:f>AND(OR(Januar!$B$11&lt;&gt;"",Januar!$L$11&lt;&gt;""))</xm:f>
            <x14:dxf>
              <fill>
                <patternFill patternType="none">
                  <bgColor auto="1"/>
                </patternFill>
              </fill>
              <border>
                <left/>
                <right/>
                <top/>
                <bottom/>
                <vertical/>
                <horizontal/>
              </border>
            </x14:dxf>
          </x14:cfRule>
          <xm:sqref>C11:I11</xm:sqref>
        </x14:conditionalFormatting>
        <x14:conditionalFormatting xmlns:xm="http://schemas.microsoft.com/office/excel/2006/main">
          <x14:cfRule type="expression" priority="1" id="{FCBA246B-5ED6-406C-B0BC-292ECAE3B879}">
            <xm:f>AND(OR(Januar!$B$11&lt;&gt;"",Januar!$L$11&lt;&gt;""))</xm:f>
            <x14:dxf>
              <border>
                <left/>
                <right/>
                <top/>
                <bottom/>
                <vertical/>
                <horizontal/>
              </border>
            </x14:dxf>
          </x14:cfRule>
          <xm:sqref>C13:I13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r:uid="{00000000-0002-0000-0500-000002000000}">
          <x14:formula1>
            <xm:f>Variable!$A$2:$A$3</xm:f>
          </x14:formula1>
          <xm:sqref>C10:I10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pageSetUpPr fitToPage="1"/>
  </sheetPr>
  <dimension ref="A1:Q31"/>
  <sheetViews>
    <sheetView showGridLines="0" topLeftCell="A7" zoomScaleNormal="100" workbookViewId="0">
      <selection activeCell="A17" sqref="A17"/>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35" t="str">
        <f>IF(Januar!L2&lt;&gt;"",Januar!I1,"")</f>
        <v/>
      </c>
      <c r="J1" s="135"/>
    </row>
    <row r="2" spans="1:14" ht="12.75" customHeight="1" x14ac:dyDescent="0.2">
      <c r="C2" s="124" t="s">
        <v>9</v>
      </c>
      <c r="D2" s="124"/>
      <c r="E2" s="124"/>
      <c r="F2" s="124"/>
      <c r="H2" s="22"/>
      <c r="I2" s="135"/>
      <c r="J2" s="135"/>
      <c r="L2" s="142"/>
      <c r="M2" s="131"/>
      <c r="N2" s="131"/>
    </row>
    <row r="3" spans="1:14" ht="12.75" customHeight="1" x14ac:dyDescent="0.2">
      <c r="C3" s="124"/>
      <c r="D3" s="124"/>
      <c r="E3" s="124"/>
      <c r="F3" s="124"/>
      <c r="G3" s="22"/>
      <c r="H3" s="22"/>
      <c r="I3" s="22"/>
      <c r="J3" s="133" t="str">
        <f>IF(Januar!L2&lt;&gt;"",Januar!J3,"")</f>
        <v/>
      </c>
      <c r="L3" s="142"/>
      <c r="M3" s="131"/>
      <c r="N3" s="131"/>
    </row>
    <row r="4" spans="1:14" ht="12.75" customHeight="1" x14ac:dyDescent="0.2">
      <c r="C4" s="124"/>
      <c r="D4" s="124"/>
      <c r="E4" s="124"/>
      <c r="F4" s="124"/>
      <c r="G4" s="22"/>
      <c r="H4" s="22"/>
      <c r="I4" s="22"/>
      <c r="J4" s="133"/>
      <c r="L4" s="142"/>
      <c r="M4" s="131"/>
      <c r="N4" s="131"/>
    </row>
    <row r="5" spans="1:14" ht="21.75" customHeight="1" x14ac:dyDescent="0.2">
      <c r="E5" s="61"/>
      <c r="F5" s="134" t="str">
        <f>IF(Januar!L2&lt;&gt;"",Januar!F5,"")</f>
        <v/>
      </c>
      <c r="G5" s="134"/>
      <c r="H5" s="134"/>
      <c r="I5" s="134"/>
      <c r="J5" s="134"/>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87">
        <f>EOMONTH(Januar!J8,3)</f>
        <v>46142</v>
      </c>
    </row>
    <row r="9" spans="1:14" s="33" customFormat="1" ht="30" customHeight="1" x14ac:dyDescent="0.2">
      <c r="A9" s="34"/>
      <c r="B9" s="34"/>
      <c r="C9" s="122"/>
      <c r="D9" s="122"/>
      <c r="E9" s="122"/>
      <c r="F9" s="122"/>
      <c r="G9" s="122"/>
      <c r="H9" s="122"/>
      <c r="I9" s="122"/>
      <c r="J9" s="35"/>
    </row>
    <row r="10" spans="1:14" s="30" customFormat="1" ht="30" customHeight="1" x14ac:dyDescent="0.2">
      <c r="A10" s="36"/>
      <c r="B10" s="36"/>
      <c r="C10" s="122" t="s">
        <v>133</v>
      </c>
      <c r="D10" s="122"/>
      <c r="E10" s="122"/>
      <c r="F10" s="122"/>
      <c r="G10" s="122"/>
      <c r="H10" s="122"/>
      <c r="I10" s="122"/>
      <c r="J10" s="35"/>
      <c r="L10" s="105" t="s">
        <v>135</v>
      </c>
    </row>
    <row r="11" spans="1:14" s="30" customFormat="1" ht="30" customHeight="1" x14ac:dyDescent="0.2">
      <c r="A11" s="36" t="s">
        <v>2</v>
      </c>
      <c r="B11" s="79" t="str">
        <f>IF(Januar!$C$11&lt;&gt;"",Januar!$L$11,Januar!$B$11)</f>
        <v/>
      </c>
      <c r="C11" s="56"/>
      <c r="D11" s="56"/>
      <c r="E11" s="72"/>
      <c r="F11" s="72"/>
      <c r="G11" s="72"/>
      <c r="H11" s="72"/>
      <c r="I11" s="94"/>
      <c r="J11" s="35"/>
    </row>
    <row r="12" spans="1:14" s="30" customFormat="1" ht="25.5" customHeight="1" x14ac:dyDescent="0.25">
      <c r="A12" s="83" t="s">
        <v>1</v>
      </c>
      <c r="B12" s="79" t="str">
        <f>IF(Januar!$C$12&lt;&gt;"",Januar!$L$12,Januar!$B$12)</f>
        <v/>
      </c>
      <c r="C12" s="70"/>
      <c r="D12" s="70"/>
      <c r="E12" s="70"/>
      <c r="F12" s="70"/>
      <c r="G12" s="70"/>
      <c r="H12" s="71"/>
      <c r="I12" s="71"/>
      <c r="J12" s="38"/>
      <c r="K12" s="39"/>
    </row>
    <row r="13" spans="1:14" s="30" customFormat="1" ht="4.5" customHeight="1" x14ac:dyDescent="0.2">
      <c r="A13" s="40"/>
      <c r="B13" s="40"/>
      <c r="C13" s="41"/>
      <c r="D13" s="41"/>
      <c r="E13" s="42"/>
      <c r="F13" s="42"/>
      <c r="G13" s="42"/>
      <c r="H13" s="42"/>
      <c r="I13" s="93"/>
      <c r="J13" s="38"/>
      <c r="K13" s="39"/>
    </row>
    <row r="14" spans="1:14" s="30" customFormat="1" ht="14.25" customHeight="1" x14ac:dyDescent="0.2">
      <c r="A14" s="36"/>
      <c r="B14" s="36"/>
      <c r="C14" s="43"/>
      <c r="D14" s="43"/>
      <c r="E14" s="43"/>
      <c r="F14" s="43"/>
      <c r="G14" s="43"/>
      <c r="H14" s="43"/>
      <c r="I14" s="43"/>
      <c r="J14" s="35"/>
    </row>
    <row r="15" spans="1:14" s="30" customFormat="1" ht="40.5" customHeight="1" x14ac:dyDescent="0.2">
      <c r="A15" s="62" t="s">
        <v>40</v>
      </c>
      <c r="B15" s="62"/>
      <c r="C15" s="45"/>
      <c r="D15" s="45"/>
      <c r="E15" s="45"/>
      <c r="F15" s="45"/>
      <c r="G15" s="45"/>
      <c r="H15" s="45"/>
      <c r="I15" s="45"/>
    </row>
    <row r="16" spans="1:14" s="47" customFormat="1" ht="25.5" customHeight="1" x14ac:dyDescent="0.2">
      <c r="A16" s="46" t="s">
        <v>0</v>
      </c>
      <c r="B16" s="128" t="s">
        <v>3</v>
      </c>
      <c r="C16" s="129"/>
      <c r="D16" s="130" t="s">
        <v>115</v>
      </c>
      <c r="E16" s="129"/>
      <c r="F16" s="57" t="s">
        <v>38</v>
      </c>
      <c r="G16" s="125" t="s">
        <v>36</v>
      </c>
      <c r="H16" s="126"/>
      <c r="I16" s="56" t="s">
        <v>37</v>
      </c>
      <c r="K16" s="30"/>
      <c r="L16" s="30"/>
      <c r="N16" s="48"/>
    </row>
    <row r="17" spans="1:17" s="47" customFormat="1" ht="39" customHeight="1" x14ac:dyDescent="0.2">
      <c r="A17" s="23"/>
      <c r="B17" s="140" t="s">
        <v>164</v>
      </c>
      <c r="C17" s="141"/>
      <c r="D17" s="118" t="str">
        <f>IF(A17&lt;&gt;"","361100","")</f>
        <v/>
      </c>
      <c r="E17" s="119"/>
      <c r="F17" s="95" t="str">
        <f>IF(B17&lt;&gt;"",MID(B17,4,2),"")</f>
        <v>08</v>
      </c>
      <c r="G17" s="136"/>
      <c r="H17" s="137"/>
      <c r="I17" s="112" t="s">
        <v>165</v>
      </c>
      <c r="J17" s="113"/>
      <c r="N17" s="49"/>
      <c r="O17" s="49"/>
      <c r="P17" s="49"/>
      <c r="Q17" s="49"/>
    </row>
    <row r="18" spans="1:17" s="47" customFormat="1" ht="49.5" customHeight="1" x14ac:dyDescent="0.2">
      <c r="A18" s="23"/>
      <c r="B18" s="140" t="s">
        <v>166</v>
      </c>
      <c r="C18" s="141"/>
      <c r="D18" s="118" t="str">
        <f t="shared" ref="D18:D25" si="0">IF(A18&lt;&gt;"","361100","")</f>
        <v/>
      </c>
      <c r="E18" s="119"/>
      <c r="F18" s="95" t="str">
        <f t="shared" ref="F18:F25" si="1">IF(B18&lt;&gt;"",MID(B18,4,2),"")</f>
        <v>09</v>
      </c>
      <c r="G18" s="136"/>
      <c r="H18" s="137"/>
      <c r="I18" s="112" t="s">
        <v>167</v>
      </c>
      <c r="J18" s="113"/>
      <c r="N18" s="49"/>
      <c r="O18" s="49"/>
      <c r="P18" s="49"/>
      <c r="Q18" s="49"/>
    </row>
    <row r="19" spans="1:17" s="47" customFormat="1" ht="53.25" customHeight="1" x14ac:dyDescent="0.2">
      <c r="A19" s="23"/>
      <c r="B19" s="116" t="s">
        <v>168</v>
      </c>
      <c r="C19" s="117"/>
      <c r="D19" s="118" t="str">
        <f t="shared" si="0"/>
        <v/>
      </c>
      <c r="E19" s="119"/>
      <c r="F19" s="95" t="str">
        <f t="shared" si="1"/>
        <v>10</v>
      </c>
      <c r="G19" s="136"/>
      <c r="H19" s="137"/>
      <c r="I19" s="112" t="s">
        <v>223</v>
      </c>
      <c r="J19" s="113"/>
      <c r="N19" s="49"/>
      <c r="O19" s="49"/>
      <c r="P19" s="49"/>
      <c r="Q19" s="49"/>
    </row>
    <row r="20" spans="1:17" s="47" customFormat="1" ht="25.5" customHeight="1" x14ac:dyDescent="0.2">
      <c r="A20" s="69"/>
      <c r="B20" s="116"/>
      <c r="C20" s="117"/>
      <c r="D20" s="118" t="str">
        <f t="shared" si="0"/>
        <v/>
      </c>
      <c r="E20" s="119"/>
      <c r="F20" s="95" t="str">
        <f t="shared" si="1"/>
        <v/>
      </c>
      <c r="G20" s="114"/>
      <c r="H20" s="115"/>
      <c r="I20" s="112"/>
      <c r="J20" s="113"/>
      <c r="N20" s="49"/>
      <c r="O20" s="49"/>
      <c r="P20" s="49"/>
      <c r="Q20" s="49"/>
    </row>
    <row r="21" spans="1:17" s="47" customFormat="1" ht="25.5" customHeight="1" x14ac:dyDescent="0.2">
      <c r="A21" s="69"/>
      <c r="B21" s="116"/>
      <c r="C21" s="117"/>
      <c r="D21" s="118" t="str">
        <f t="shared" si="0"/>
        <v/>
      </c>
      <c r="E21" s="119"/>
      <c r="F21" s="95" t="str">
        <f t="shared" si="1"/>
        <v/>
      </c>
      <c r="G21" s="114"/>
      <c r="H21" s="115"/>
      <c r="I21" s="112"/>
      <c r="J21" s="113"/>
      <c r="N21" s="49"/>
      <c r="O21" s="49"/>
      <c r="P21" s="49"/>
      <c r="Q21" s="49"/>
    </row>
    <row r="22" spans="1:17" s="47" customFormat="1" ht="25.5" customHeight="1" x14ac:dyDescent="0.2">
      <c r="A22" s="69"/>
      <c r="B22" s="116"/>
      <c r="C22" s="117"/>
      <c r="D22" s="118" t="str">
        <f t="shared" si="0"/>
        <v/>
      </c>
      <c r="E22" s="119"/>
      <c r="F22" s="95" t="str">
        <f t="shared" si="1"/>
        <v/>
      </c>
      <c r="G22" s="114"/>
      <c r="H22" s="115"/>
      <c r="I22" s="112"/>
      <c r="J22" s="113"/>
      <c r="N22" s="49"/>
      <c r="O22" s="49"/>
      <c r="P22" s="49"/>
      <c r="Q22" s="49"/>
    </row>
    <row r="23" spans="1:17" s="47" customFormat="1" ht="25.5" customHeight="1" x14ac:dyDescent="0.2">
      <c r="A23" s="69"/>
      <c r="B23" s="116"/>
      <c r="C23" s="117"/>
      <c r="D23" s="118" t="str">
        <f t="shared" si="0"/>
        <v/>
      </c>
      <c r="E23" s="119"/>
      <c r="F23" s="95" t="str">
        <f t="shared" si="1"/>
        <v/>
      </c>
      <c r="G23" s="114"/>
      <c r="H23" s="115"/>
      <c r="I23" s="112"/>
      <c r="J23" s="113"/>
    </row>
    <row r="24" spans="1:17" s="47" customFormat="1" ht="25.5" customHeight="1" x14ac:dyDescent="0.2">
      <c r="A24" s="69"/>
      <c r="B24" s="116"/>
      <c r="C24" s="117"/>
      <c r="D24" s="118" t="str">
        <f t="shared" si="0"/>
        <v/>
      </c>
      <c r="E24" s="119"/>
      <c r="F24" s="95" t="str">
        <f t="shared" si="1"/>
        <v/>
      </c>
      <c r="G24" s="114"/>
      <c r="H24" s="115"/>
      <c r="I24" s="112"/>
      <c r="J24" s="113"/>
    </row>
    <row r="25" spans="1:17" s="47" customFormat="1" ht="25.5" customHeight="1" x14ac:dyDescent="0.2">
      <c r="A25" s="69"/>
      <c r="B25" s="116"/>
      <c r="C25" s="117"/>
      <c r="D25" s="118" t="str">
        <f t="shared" si="0"/>
        <v/>
      </c>
      <c r="E25" s="119"/>
      <c r="F25" s="95" t="str">
        <f t="shared" si="1"/>
        <v/>
      </c>
      <c r="G25" s="114"/>
      <c r="H25" s="115"/>
      <c r="I25" s="112"/>
      <c r="J25" s="113"/>
    </row>
    <row r="26" spans="1:17" s="47" customFormat="1" ht="20.25" customHeight="1" x14ac:dyDescent="0.2">
      <c r="A26" s="24" t="str">
        <f>IF(SUM(A17:A25)&lt;&gt;0,SUM(A17:A25),"")</f>
        <v/>
      </c>
      <c r="B26" s="24"/>
      <c r="C26" s="144" t="str">
        <f>IF(A26="","","Gesamtbetrag")</f>
        <v/>
      </c>
      <c r="D26" s="144"/>
      <c r="E26" s="144"/>
      <c r="F26" s="96"/>
      <c r="G26" s="25"/>
      <c r="H26" s="26"/>
      <c r="I26" s="26"/>
      <c r="J26" s="26"/>
    </row>
    <row r="27" spans="1:17" s="47" customFormat="1" ht="20.25" customHeight="1" x14ac:dyDescent="0.2">
      <c r="A27" s="24"/>
      <c r="B27" s="24"/>
      <c r="C27" s="58"/>
      <c r="D27" s="58"/>
      <c r="E27" s="58"/>
      <c r="F27" s="38"/>
      <c r="G27" s="38"/>
      <c r="H27" s="59"/>
      <c r="I27" s="59"/>
      <c r="J27" s="59"/>
    </row>
    <row r="28" spans="1:17" s="47" customFormat="1" ht="94.5" customHeight="1" x14ac:dyDescent="0.2">
      <c r="A28" s="111" t="s">
        <v>60</v>
      </c>
      <c r="B28" s="111"/>
      <c r="C28" s="111"/>
      <c r="D28" s="111"/>
      <c r="E28" s="111"/>
      <c r="F28" s="111"/>
      <c r="G28" s="111"/>
      <c r="H28" s="111"/>
      <c r="I28" s="111"/>
      <c r="J28" s="111"/>
    </row>
    <row r="29" spans="1:17" s="47" customFormat="1" ht="20.25" customHeight="1" x14ac:dyDescent="0.2">
      <c r="A29" s="24"/>
      <c r="B29" s="24"/>
      <c r="C29" s="58"/>
      <c r="D29" s="58"/>
      <c r="E29" s="58"/>
      <c r="F29" s="38"/>
      <c r="G29" s="38"/>
      <c r="H29" s="59"/>
      <c r="I29" s="59"/>
      <c r="J29" s="59"/>
    </row>
    <row r="30" spans="1:17" s="30" customFormat="1" ht="37.5" customHeight="1" x14ac:dyDescent="0.2">
      <c r="A30" s="138"/>
      <c r="B30" s="138"/>
      <c r="C30" s="138"/>
      <c r="G30" s="109"/>
      <c r="H30" s="109"/>
      <c r="I30" s="109"/>
      <c r="J30" s="109"/>
    </row>
    <row r="31" spans="1:17" s="30" customFormat="1" ht="17.25" customHeight="1" x14ac:dyDescent="0.2">
      <c r="A31" s="139" t="s">
        <v>55</v>
      </c>
      <c r="B31" s="139"/>
      <c r="C31" s="139"/>
      <c r="G31" s="110" t="s">
        <v>56</v>
      </c>
      <c r="H31" s="110"/>
      <c r="I31" s="110"/>
      <c r="J31" s="110"/>
    </row>
  </sheetData>
  <sheetProtection algorithmName="SHA-512" hashValue="P0DHZmurhJSFU64CFs/MLS+Cc9yWPv8j2Z6D3pD66QkfBpwh4bgWNO9uVUIRd6xxdtYlwHBZNka9op19iBNzWQ==" saltValue="XZFeIcDN+Of9mqmyRIalXg==" spinCount="100000" sheet="1" objects="1" scenarios="1" selectLockedCells="1"/>
  <mergeCells count="53">
    <mergeCell ref="C26:E26"/>
    <mergeCell ref="A28:J28"/>
    <mergeCell ref="G30:J30"/>
    <mergeCell ref="G31:J31"/>
    <mergeCell ref="A30:C30"/>
    <mergeCell ref="A31:C31"/>
    <mergeCell ref="G24:H24"/>
    <mergeCell ref="I24:J24"/>
    <mergeCell ref="G25:H25"/>
    <mergeCell ref="I25:J25"/>
    <mergeCell ref="B24:C24"/>
    <mergeCell ref="B25:C25"/>
    <mergeCell ref="D24:E24"/>
    <mergeCell ref="D25:E25"/>
    <mergeCell ref="G22:H22"/>
    <mergeCell ref="I22:J22"/>
    <mergeCell ref="G23:H23"/>
    <mergeCell ref="I23:J23"/>
    <mergeCell ref="B22:C22"/>
    <mergeCell ref="B23:C23"/>
    <mergeCell ref="D22:E22"/>
    <mergeCell ref="D23:E23"/>
    <mergeCell ref="G20:H20"/>
    <mergeCell ref="I20:J20"/>
    <mergeCell ref="G21:H21"/>
    <mergeCell ref="I21:J21"/>
    <mergeCell ref="B20:C20"/>
    <mergeCell ref="B21:C21"/>
    <mergeCell ref="D20:E20"/>
    <mergeCell ref="D21:E21"/>
    <mergeCell ref="G18:H18"/>
    <mergeCell ref="I18:J18"/>
    <mergeCell ref="G19:H19"/>
    <mergeCell ref="I19:J19"/>
    <mergeCell ref="B18:C18"/>
    <mergeCell ref="B19:C19"/>
    <mergeCell ref="D18:E18"/>
    <mergeCell ref="D19:E19"/>
    <mergeCell ref="L2:L4"/>
    <mergeCell ref="M2:N4"/>
    <mergeCell ref="J3:J4"/>
    <mergeCell ref="F5:J5"/>
    <mergeCell ref="G17:H17"/>
    <mergeCell ref="I1:J2"/>
    <mergeCell ref="C2:F4"/>
    <mergeCell ref="C9:I9"/>
    <mergeCell ref="C10:I10"/>
    <mergeCell ref="G16:H16"/>
    <mergeCell ref="I17:J17"/>
    <mergeCell ref="B16:C16"/>
    <mergeCell ref="B17:C17"/>
    <mergeCell ref="D16:E16"/>
    <mergeCell ref="D17:E17"/>
  </mergeCells>
  <dataValidations count="2">
    <dataValidation type="textLength" operator="equal" allowBlank="1" showInputMessage="1" showErrorMessage="1" errorTitle="Hinweis" error="Die Eingabe in dieser Zelle ist auf vier Zeichen begrenzt. Bitte korrigieren Sie Ihre Eingabe." sqref="C12:G12" xr:uid="{00000000-0002-0000-0600-000000000000}">
      <formula1>4</formula1>
    </dataValidation>
    <dataValidation type="textLength" operator="equal" allowBlank="1" showInputMessage="1" showErrorMessage="1" errorTitle="Hinweis" error="Die Eingabe in dieser Zelle ist auf zwei Zeichen begrenzt. Bitte korrigieren Sie Ihre Eingabe." sqref="H12" xr:uid="{00000000-0002-0000-0600-000001000000}">
      <formula1>2</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AB323062-7F48-49B0-B5EC-ABC6E705F41F}">
            <xm:f>AND(OR(Januar!$B$11&lt;&gt;"",Januar!$L$11&lt;&gt;""))</xm:f>
            <x14:dxf>
              <fill>
                <patternFill patternType="none">
                  <bgColor auto="1"/>
                </patternFill>
              </fill>
              <border>
                <left/>
                <right/>
                <top/>
                <bottom/>
                <vertical/>
                <horizontal/>
              </border>
            </x14:dxf>
          </x14:cfRule>
          <xm:sqref>C11:I11</xm:sqref>
        </x14:conditionalFormatting>
        <x14:conditionalFormatting xmlns:xm="http://schemas.microsoft.com/office/excel/2006/main">
          <x14:cfRule type="expression" priority="1" id="{44146A22-2C05-446B-ADE8-94ECBF17EE0B}">
            <xm:f>AND(OR(Januar!$B$11&lt;&gt;"",Januar!$L$11&lt;&gt;""))</xm:f>
            <x14:dxf>
              <border>
                <left/>
                <right/>
                <top/>
                <bottom/>
                <vertical/>
                <horizontal/>
              </border>
            </x14:dxf>
          </x14:cfRule>
          <xm:sqref>C13:I13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r:uid="{00000000-0002-0000-0600-000002000000}">
          <x14:formula1>
            <xm:f>Variable!$A$2:$A$3</xm:f>
          </x14:formula1>
          <xm:sqref>C10:I10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pageSetUpPr fitToPage="1"/>
  </sheetPr>
  <dimension ref="A1:Q31"/>
  <sheetViews>
    <sheetView showGridLines="0" topLeftCell="A7" zoomScaleNormal="100" workbookViewId="0">
      <selection activeCell="A17" sqref="A17"/>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35" t="str">
        <f>IF(Januar!L2&lt;&gt;"",Januar!I1,"")</f>
        <v/>
      </c>
      <c r="J1" s="135"/>
    </row>
    <row r="2" spans="1:14" ht="12.75" customHeight="1" x14ac:dyDescent="0.2">
      <c r="C2" s="124" t="s">
        <v>9</v>
      </c>
      <c r="D2" s="124"/>
      <c r="E2" s="124"/>
      <c r="F2" s="124"/>
      <c r="H2" s="22"/>
      <c r="I2" s="135"/>
      <c r="J2" s="135"/>
      <c r="L2" s="142"/>
      <c r="M2" s="131"/>
      <c r="N2" s="131"/>
    </row>
    <row r="3" spans="1:14" ht="12.75" customHeight="1" x14ac:dyDescent="0.2">
      <c r="C3" s="124"/>
      <c r="D3" s="124"/>
      <c r="E3" s="124"/>
      <c r="F3" s="124"/>
      <c r="G3" s="22"/>
      <c r="H3" s="22"/>
      <c r="I3" s="22"/>
      <c r="J3" s="133" t="str">
        <f>IF(Januar!L2&lt;&gt;"",Januar!J3,"")</f>
        <v/>
      </c>
      <c r="L3" s="142"/>
      <c r="M3" s="131"/>
      <c r="N3" s="131"/>
    </row>
    <row r="4" spans="1:14" ht="12.75" customHeight="1" x14ac:dyDescent="0.2">
      <c r="C4" s="124"/>
      <c r="D4" s="124"/>
      <c r="E4" s="124"/>
      <c r="F4" s="124"/>
      <c r="G4" s="22"/>
      <c r="H4" s="22"/>
      <c r="I4" s="22"/>
      <c r="J4" s="133"/>
      <c r="L4" s="142"/>
      <c r="M4" s="131"/>
      <c r="N4" s="131"/>
    </row>
    <row r="5" spans="1:14" ht="21.75" customHeight="1" x14ac:dyDescent="0.2">
      <c r="E5" s="61"/>
      <c r="F5" s="134" t="str">
        <f>IF(Januar!L2&lt;&gt;"",Januar!F5,"")</f>
        <v/>
      </c>
      <c r="G5" s="134"/>
      <c r="H5" s="134"/>
      <c r="I5" s="134"/>
      <c r="J5" s="134"/>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87">
        <f>EOMONTH(Januar!J8,4)</f>
        <v>46173</v>
      </c>
    </row>
    <row r="9" spans="1:14" s="33" customFormat="1" ht="30" customHeight="1" x14ac:dyDescent="0.2">
      <c r="A9" s="34"/>
      <c r="B9" s="34"/>
      <c r="C9" s="122"/>
      <c r="D9" s="122"/>
      <c r="E9" s="122"/>
      <c r="F9" s="122"/>
      <c r="G9" s="122"/>
      <c r="H9" s="122"/>
      <c r="I9" s="122"/>
      <c r="J9" s="35"/>
    </row>
    <row r="10" spans="1:14" s="30" customFormat="1" ht="30" customHeight="1" x14ac:dyDescent="0.2">
      <c r="A10" s="36"/>
      <c r="B10" s="36"/>
      <c r="C10" s="122" t="s">
        <v>133</v>
      </c>
      <c r="D10" s="122"/>
      <c r="E10" s="122"/>
      <c r="F10" s="122"/>
      <c r="G10" s="122"/>
      <c r="H10" s="122"/>
      <c r="I10" s="122"/>
      <c r="J10" s="35"/>
      <c r="L10" s="105" t="s">
        <v>135</v>
      </c>
    </row>
    <row r="11" spans="1:14" s="30" customFormat="1" ht="30" customHeight="1" x14ac:dyDescent="0.2">
      <c r="A11" s="36" t="s">
        <v>2</v>
      </c>
      <c r="B11" s="79" t="str">
        <f>IF(Januar!$C$11&lt;&gt;"",Januar!$L$11,Januar!$B$11)</f>
        <v/>
      </c>
      <c r="C11" s="56"/>
      <c r="D11" s="56"/>
      <c r="E11" s="72"/>
      <c r="F11" s="72"/>
      <c r="G11" s="72"/>
      <c r="H11" s="72"/>
      <c r="I11" s="94"/>
      <c r="J11" s="35"/>
    </row>
    <row r="12" spans="1:14" s="30" customFormat="1" ht="25.5" customHeight="1" x14ac:dyDescent="0.25">
      <c r="A12" s="83" t="s">
        <v>1</v>
      </c>
      <c r="B12" s="79" t="str">
        <f>IF(Januar!$C$12&lt;&gt;"",Januar!$L$12,Januar!$B$12)</f>
        <v/>
      </c>
      <c r="C12" s="70"/>
      <c r="D12" s="70"/>
      <c r="E12" s="70"/>
      <c r="F12" s="70"/>
      <c r="G12" s="70"/>
      <c r="H12" s="71"/>
      <c r="I12" s="71"/>
      <c r="J12" s="38"/>
      <c r="K12" s="39"/>
    </row>
    <row r="13" spans="1:14" s="30" customFormat="1" ht="4.5" customHeight="1" x14ac:dyDescent="0.2">
      <c r="A13" s="40"/>
      <c r="B13" s="40"/>
      <c r="C13" s="41"/>
      <c r="D13" s="41"/>
      <c r="E13" s="42"/>
      <c r="F13" s="42"/>
      <c r="G13" s="42"/>
      <c r="H13" s="42"/>
      <c r="I13" s="93"/>
      <c r="J13" s="38"/>
      <c r="K13" s="39"/>
    </row>
    <row r="14" spans="1:14" s="30" customFormat="1" ht="14.25" customHeight="1" x14ac:dyDescent="0.2">
      <c r="A14" s="36"/>
      <c r="B14" s="36"/>
      <c r="C14" s="43"/>
      <c r="D14" s="43"/>
      <c r="E14" s="43"/>
      <c r="F14" s="43"/>
      <c r="G14" s="43"/>
      <c r="H14" s="43"/>
      <c r="I14" s="43"/>
      <c r="J14" s="35"/>
    </row>
    <row r="15" spans="1:14" s="30" customFormat="1" ht="40.5" customHeight="1" x14ac:dyDescent="0.2">
      <c r="A15" s="62" t="s">
        <v>40</v>
      </c>
      <c r="B15" s="62"/>
      <c r="C15" s="45"/>
      <c r="D15" s="45"/>
      <c r="E15" s="45"/>
      <c r="F15" s="45"/>
      <c r="G15" s="45"/>
      <c r="H15" s="45"/>
      <c r="I15" s="45"/>
      <c r="J15" s="45"/>
      <c r="K15" s="47"/>
    </row>
    <row r="16" spans="1:14" s="47" customFormat="1" ht="25.5" customHeight="1" x14ac:dyDescent="0.2">
      <c r="A16" s="46" t="s">
        <v>0</v>
      </c>
      <c r="B16" s="128" t="s">
        <v>3</v>
      </c>
      <c r="C16" s="129"/>
      <c r="D16" s="130" t="s">
        <v>115</v>
      </c>
      <c r="E16" s="129"/>
      <c r="F16" s="57" t="s">
        <v>38</v>
      </c>
      <c r="G16" s="125" t="s">
        <v>36</v>
      </c>
      <c r="H16" s="126"/>
      <c r="I16" s="56" t="s">
        <v>37</v>
      </c>
      <c r="N16" s="48"/>
    </row>
    <row r="17" spans="1:17" s="47" customFormat="1" ht="36" customHeight="1" x14ac:dyDescent="0.2">
      <c r="A17" s="23"/>
      <c r="B17" s="140" t="s">
        <v>169</v>
      </c>
      <c r="C17" s="141"/>
      <c r="D17" s="118" t="str">
        <f>IF(A17&lt;&gt;"","361100","")</f>
        <v/>
      </c>
      <c r="E17" s="119"/>
      <c r="F17" s="95" t="str">
        <f>IF(B17&lt;&gt;"",MID(B17,4,2),"")</f>
        <v>11</v>
      </c>
      <c r="G17" s="136"/>
      <c r="H17" s="137"/>
      <c r="I17" s="112" t="s">
        <v>221</v>
      </c>
      <c r="J17" s="113"/>
      <c r="N17" s="49"/>
      <c r="O17" s="49"/>
      <c r="P17" s="49"/>
      <c r="Q17" s="49"/>
    </row>
    <row r="18" spans="1:17" s="47" customFormat="1" ht="36" customHeight="1" x14ac:dyDescent="0.2">
      <c r="A18" s="23"/>
      <c r="B18" s="140" t="s">
        <v>170</v>
      </c>
      <c r="C18" s="141"/>
      <c r="D18" s="118" t="str">
        <f t="shared" ref="D18:D25" si="0">IF(A18&lt;&gt;"","361100","")</f>
        <v/>
      </c>
      <c r="E18" s="119"/>
      <c r="F18" s="95" t="str">
        <f t="shared" ref="F18:F25" si="1">IF(B18&lt;&gt;"",MID(B18,4,2),"")</f>
        <v>12</v>
      </c>
      <c r="G18" s="136"/>
      <c r="H18" s="137"/>
      <c r="I18" s="112" t="s">
        <v>171</v>
      </c>
      <c r="J18" s="113"/>
      <c r="N18" s="49"/>
      <c r="O18" s="49"/>
      <c r="P18" s="49"/>
      <c r="Q18" s="49"/>
    </row>
    <row r="19" spans="1:17" s="47" customFormat="1" ht="36" customHeight="1" x14ac:dyDescent="0.2">
      <c r="A19" s="23"/>
      <c r="B19" s="116" t="s">
        <v>172</v>
      </c>
      <c r="C19" s="117"/>
      <c r="D19" s="118" t="str">
        <f t="shared" si="0"/>
        <v/>
      </c>
      <c r="E19" s="119"/>
      <c r="F19" s="95" t="str">
        <f t="shared" si="1"/>
        <v>13</v>
      </c>
      <c r="G19" s="136"/>
      <c r="H19" s="137"/>
      <c r="I19" s="112" t="s">
        <v>173</v>
      </c>
      <c r="J19" s="113"/>
      <c r="N19" s="49"/>
      <c r="O19" s="49"/>
      <c r="P19" s="49"/>
      <c r="Q19" s="49"/>
    </row>
    <row r="20" spans="1:17" s="47" customFormat="1" ht="36" customHeight="1" x14ac:dyDescent="0.2">
      <c r="A20" s="23"/>
      <c r="B20" s="116" t="s">
        <v>174</v>
      </c>
      <c r="C20" s="117"/>
      <c r="D20" s="118" t="str">
        <f t="shared" si="0"/>
        <v/>
      </c>
      <c r="E20" s="119"/>
      <c r="F20" s="95" t="str">
        <f t="shared" si="1"/>
        <v>14</v>
      </c>
      <c r="G20" s="136"/>
      <c r="H20" s="137"/>
      <c r="I20" s="112" t="s">
        <v>222</v>
      </c>
      <c r="J20" s="113"/>
    </row>
    <row r="21" spans="1:17" s="47" customFormat="1" ht="36" customHeight="1" x14ac:dyDescent="0.2">
      <c r="A21" s="23"/>
      <c r="B21" s="116" t="s">
        <v>175</v>
      </c>
      <c r="C21" s="117"/>
      <c r="D21" s="118" t="str">
        <f t="shared" si="0"/>
        <v/>
      </c>
      <c r="E21" s="119"/>
      <c r="F21" s="95" t="str">
        <f t="shared" si="1"/>
        <v>15</v>
      </c>
      <c r="G21" s="136"/>
      <c r="H21" s="137"/>
      <c r="I21" s="112" t="s">
        <v>176</v>
      </c>
      <c r="J21" s="113"/>
    </row>
    <row r="22" spans="1:17" s="47" customFormat="1" ht="36" customHeight="1" x14ac:dyDescent="0.2">
      <c r="A22" s="23"/>
      <c r="B22" s="116" t="s">
        <v>177</v>
      </c>
      <c r="C22" s="117"/>
      <c r="D22" s="118" t="str">
        <f t="shared" si="0"/>
        <v/>
      </c>
      <c r="E22" s="119"/>
      <c r="F22" s="95" t="str">
        <f t="shared" si="1"/>
        <v>15</v>
      </c>
      <c r="G22" s="136"/>
      <c r="H22" s="137"/>
      <c r="I22" s="112" t="s">
        <v>178</v>
      </c>
      <c r="J22" s="113"/>
    </row>
    <row r="23" spans="1:17" s="47" customFormat="1" ht="25.5" customHeight="1" x14ac:dyDescent="0.2">
      <c r="A23" s="23"/>
      <c r="B23" s="116" t="s">
        <v>179</v>
      </c>
      <c r="C23" s="117"/>
      <c r="D23" s="118" t="str">
        <f t="shared" si="0"/>
        <v/>
      </c>
      <c r="E23" s="119"/>
      <c r="F23" s="95" t="str">
        <f t="shared" si="1"/>
        <v>15</v>
      </c>
      <c r="G23" s="136"/>
      <c r="H23" s="137"/>
      <c r="I23" s="112" t="s">
        <v>180</v>
      </c>
      <c r="J23" s="113"/>
    </row>
    <row r="24" spans="1:17" s="47" customFormat="1" ht="25.5" hidden="1" customHeight="1" x14ac:dyDescent="0.2">
      <c r="A24" s="69"/>
      <c r="B24" s="116"/>
      <c r="C24" s="117"/>
      <c r="D24" s="118" t="str">
        <f t="shared" si="0"/>
        <v/>
      </c>
      <c r="E24" s="119"/>
      <c r="F24" s="95" t="str">
        <f t="shared" si="1"/>
        <v/>
      </c>
      <c r="G24" s="114"/>
      <c r="H24" s="115"/>
      <c r="I24" s="112"/>
      <c r="J24" s="113"/>
    </row>
    <row r="25" spans="1:17" s="47" customFormat="1" ht="25.5" customHeight="1" x14ac:dyDescent="0.2">
      <c r="A25" s="69"/>
      <c r="B25" s="116"/>
      <c r="C25" s="117"/>
      <c r="D25" s="118" t="str">
        <f t="shared" si="0"/>
        <v/>
      </c>
      <c r="E25" s="119"/>
      <c r="F25" s="95" t="str">
        <f t="shared" si="1"/>
        <v/>
      </c>
      <c r="G25" s="114"/>
      <c r="H25" s="115"/>
      <c r="I25" s="112"/>
      <c r="J25" s="113"/>
    </row>
    <row r="26" spans="1:17" s="47" customFormat="1" ht="20.25" customHeight="1" x14ac:dyDescent="0.2">
      <c r="A26" s="24" t="str">
        <f>IF(SUM(A17:A25)&lt;&gt;0,SUM(A17:A25),"")</f>
        <v/>
      </c>
      <c r="B26" s="24"/>
      <c r="C26" s="144" t="str">
        <f>IF(A26="","","Gesamtbetrag")</f>
        <v/>
      </c>
      <c r="D26" s="144"/>
      <c r="E26" s="144"/>
      <c r="F26" s="96"/>
      <c r="G26" s="25"/>
      <c r="H26" s="26"/>
      <c r="I26" s="26"/>
      <c r="J26" s="26"/>
    </row>
    <row r="27" spans="1:17" s="47" customFormat="1" ht="20.25" customHeight="1" x14ac:dyDescent="0.2">
      <c r="A27" s="24"/>
      <c r="B27" s="24"/>
      <c r="C27" s="58"/>
      <c r="D27" s="58"/>
      <c r="E27" s="58"/>
      <c r="F27" s="38"/>
      <c r="G27" s="38"/>
      <c r="H27" s="59"/>
      <c r="I27" s="59"/>
      <c r="J27" s="59"/>
    </row>
    <row r="28" spans="1:17" s="47" customFormat="1" ht="94.5" customHeight="1" x14ac:dyDescent="0.2">
      <c r="A28" s="111" t="s">
        <v>60</v>
      </c>
      <c r="B28" s="111"/>
      <c r="C28" s="111"/>
      <c r="D28" s="111"/>
      <c r="E28" s="111"/>
      <c r="F28" s="111"/>
      <c r="G28" s="111"/>
      <c r="H28" s="111"/>
      <c r="I28" s="111"/>
      <c r="J28" s="111"/>
    </row>
    <row r="29" spans="1:17" s="47" customFormat="1" ht="20.25" customHeight="1" x14ac:dyDescent="0.2">
      <c r="A29" s="24"/>
      <c r="B29" s="24"/>
      <c r="C29" s="58"/>
      <c r="D29" s="58"/>
      <c r="E29" s="58"/>
      <c r="F29" s="38"/>
      <c r="G29" s="38"/>
      <c r="H29" s="59"/>
      <c r="I29" s="59"/>
      <c r="J29" s="59"/>
    </row>
    <row r="30" spans="1:17" s="30" customFormat="1" ht="37.5" customHeight="1" x14ac:dyDescent="0.2">
      <c r="A30" s="138"/>
      <c r="B30" s="138"/>
      <c r="C30" s="138"/>
      <c r="G30" s="109"/>
      <c r="H30" s="109"/>
      <c r="I30" s="109"/>
      <c r="J30" s="109"/>
    </row>
    <row r="31" spans="1:17" s="30" customFormat="1" ht="17.25" customHeight="1" x14ac:dyDescent="0.2">
      <c r="A31" s="139" t="s">
        <v>55</v>
      </c>
      <c r="B31" s="139"/>
      <c r="C31" s="139"/>
      <c r="G31" s="110" t="s">
        <v>56</v>
      </c>
      <c r="H31" s="110"/>
      <c r="I31" s="110"/>
      <c r="J31" s="110"/>
    </row>
  </sheetData>
  <sheetProtection algorithmName="SHA-512" hashValue="zuZO57f9/cp9I+bFlpvmyOnbGO0d7uhzs70JXA3PtEgfjDOxP55FzYQMclsA0nH8HiSCdS+lpUHBOyJqZl7mjA==" saltValue="36rrHnh2VmCwwQ7Ns9rraQ==" spinCount="100000" sheet="1" objects="1" scenarios="1" selectLockedCells="1"/>
  <mergeCells count="53">
    <mergeCell ref="C26:E26"/>
    <mergeCell ref="A28:J28"/>
    <mergeCell ref="G30:J30"/>
    <mergeCell ref="G31:J31"/>
    <mergeCell ref="A30:C30"/>
    <mergeCell ref="A31:C31"/>
    <mergeCell ref="G24:H24"/>
    <mergeCell ref="I24:J24"/>
    <mergeCell ref="G25:H25"/>
    <mergeCell ref="I25:J25"/>
    <mergeCell ref="B24:C24"/>
    <mergeCell ref="B25:C25"/>
    <mergeCell ref="D24:E24"/>
    <mergeCell ref="D25:E25"/>
    <mergeCell ref="G22:H22"/>
    <mergeCell ref="I22:J22"/>
    <mergeCell ref="G23:H23"/>
    <mergeCell ref="I23:J23"/>
    <mergeCell ref="B22:C22"/>
    <mergeCell ref="B23:C23"/>
    <mergeCell ref="D22:E22"/>
    <mergeCell ref="D23:E23"/>
    <mergeCell ref="G20:H20"/>
    <mergeCell ref="I20:J20"/>
    <mergeCell ref="G21:H21"/>
    <mergeCell ref="I21:J21"/>
    <mergeCell ref="B20:C20"/>
    <mergeCell ref="B21:C21"/>
    <mergeCell ref="D20:E20"/>
    <mergeCell ref="D21:E21"/>
    <mergeCell ref="G18:H18"/>
    <mergeCell ref="I18:J18"/>
    <mergeCell ref="G19:H19"/>
    <mergeCell ref="I19:J19"/>
    <mergeCell ref="B18:C18"/>
    <mergeCell ref="B19:C19"/>
    <mergeCell ref="D18:E18"/>
    <mergeCell ref="D19:E19"/>
    <mergeCell ref="L2:L4"/>
    <mergeCell ref="M2:N4"/>
    <mergeCell ref="J3:J4"/>
    <mergeCell ref="F5:J5"/>
    <mergeCell ref="G17:H17"/>
    <mergeCell ref="I17:J17"/>
    <mergeCell ref="I1:J2"/>
    <mergeCell ref="C2:F4"/>
    <mergeCell ref="C9:I9"/>
    <mergeCell ref="C10:I10"/>
    <mergeCell ref="G16:H16"/>
    <mergeCell ref="B16:C16"/>
    <mergeCell ref="B17:C17"/>
    <mergeCell ref="D16:E16"/>
    <mergeCell ref="D17:E17"/>
  </mergeCells>
  <dataValidations count="2">
    <dataValidation type="textLength" operator="equal" allowBlank="1" showInputMessage="1" showErrorMessage="1" errorTitle="Hinweis" error="Die Eingabe in dieser Zelle ist auf vier Zeichen begrenzt. Bitte korrigieren Sie Ihre Eingabe." sqref="C12:G12" xr:uid="{00000000-0002-0000-0700-000000000000}">
      <formula1>4</formula1>
    </dataValidation>
    <dataValidation type="textLength" operator="equal" allowBlank="1" showInputMessage="1" showErrorMessage="1" errorTitle="Hinweis" error="Die Eingabe in dieser Zelle ist auf zwei Zeichen begrenzt. Bitte korrigieren Sie Ihre Eingabe." sqref="H12" xr:uid="{00000000-0002-0000-0700-000001000000}">
      <formula1>2</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56839513-0DB0-4D97-9063-5590807D4310}">
            <xm:f>AND(OR(Januar!$B$11&lt;&gt;"",Januar!$L$11&lt;&gt;""))</xm:f>
            <x14:dxf>
              <fill>
                <patternFill patternType="none">
                  <bgColor auto="1"/>
                </patternFill>
              </fill>
              <border>
                <left/>
                <right/>
                <top/>
                <bottom/>
                <vertical/>
                <horizontal/>
              </border>
            </x14:dxf>
          </x14:cfRule>
          <xm:sqref>C11:I11</xm:sqref>
        </x14:conditionalFormatting>
        <x14:conditionalFormatting xmlns:xm="http://schemas.microsoft.com/office/excel/2006/main">
          <x14:cfRule type="expression" priority="1" id="{FFF7F9E7-23E2-4160-A6A8-9D3989153ED1}">
            <xm:f>AND(OR(Januar!$B$11&lt;&gt;"",Januar!$L$11&lt;&gt;""))</xm:f>
            <x14:dxf>
              <border>
                <left/>
                <right/>
                <top/>
                <bottom/>
                <vertical/>
                <horizontal/>
              </border>
            </x14:dxf>
          </x14:cfRule>
          <xm:sqref>C13:I13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r:uid="{00000000-0002-0000-0700-000002000000}">
          <x14:formula1>
            <xm:f>Variable!$A$2:$A$3</xm:f>
          </x14:formula1>
          <xm:sqref>C10:I10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pageSetUpPr fitToPage="1"/>
  </sheetPr>
  <dimension ref="A1:Q31"/>
  <sheetViews>
    <sheetView showGridLines="0" zoomScaleNormal="100" workbookViewId="0">
      <selection activeCell="A17" sqref="A17"/>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35" t="str">
        <f>IF(Januar!L2&lt;&gt;"",Januar!I1,"")</f>
        <v/>
      </c>
      <c r="J1" s="135"/>
    </row>
    <row r="2" spans="1:14" ht="12.75" customHeight="1" x14ac:dyDescent="0.2">
      <c r="C2" s="124" t="s">
        <v>9</v>
      </c>
      <c r="D2" s="124"/>
      <c r="E2" s="124"/>
      <c r="F2" s="124"/>
      <c r="H2" s="22"/>
      <c r="I2" s="135"/>
      <c r="J2" s="135"/>
      <c r="L2" s="142"/>
      <c r="M2" s="131"/>
      <c r="N2" s="131"/>
    </row>
    <row r="3" spans="1:14" ht="12.75" customHeight="1" x14ac:dyDescent="0.2">
      <c r="C3" s="124"/>
      <c r="D3" s="124"/>
      <c r="E3" s="124"/>
      <c r="F3" s="124"/>
      <c r="G3" s="22"/>
      <c r="H3" s="22"/>
      <c r="I3" s="22"/>
      <c r="J3" s="133" t="str">
        <f>IF(Januar!L2&lt;&gt;"",Januar!J3,"")</f>
        <v/>
      </c>
      <c r="L3" s="142"/>
      <c r="M3" s="131"/>
      <c r="N3" s="131"/>
    </row>
    <row r="4" spans="1:14" ht="12.75" customHeight="1" x14ac:dyDescent="0.2">
      <c r="C4" s="124"/>
      <c r="D4" s="124"/>
      <c r="E4" s="124"/>
      <c r="F4" s="124"/>
      <c r="G4" s="22"/>
      <c r="H4" s="22"/>
      <c r="I4" s="22"/>
      <c r="J4" s="133"/>
      <c r="L4" s="142"/>
      <c r="M4" s="131"/>
      <c r="N4" s="131"/>
    </row>
    <row r="5" spans="1:14" ht="21.75" customHeight="1" x14ac:dyDescent="0.2">
      <c r="E5" s="61"/>
      <c r="F5" s="134" t="str">
        <f>IF(Januar!L2&lt;&gt;"",Januar!F5,"")</f>
        <v/>
      </c>
      <c r="G5" s="134"/>
      <c r="H5" s="134"/>
      <c r="I5" s="134"/>
      <c r="J5" s="134"/>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87">
        <f>EOMONTH(Januar!J8,5)</f>
        <v>46203</v>
      </c>
    </row>
    <row r="9" spans="1:14" s="33" customFormat="1" ht="30" customHeight="1" x14ac:dyDescent="0.2">
      <c r="A9" s="34"/>
      <c r="B9" s="34"/>
      <c r="C9" s="122"/>
      <c r="D9" s="122"/>
      <c r="E9" s="122"/>
      <c r="F9" s="122"/>
      <c r="G9" s="122"/>
      <c r="H9" s="122"/>
      <c r="I9" s="122"/>
      <c r="J9" s="35"/>
    </row>
    <row r="10" spans="1:14" s="30" customFormat="1" ht="30" customHeight="1" x14ac:dyDescent="0.2">
      <c r="A10" s="36"/>
      <c r="B10" s="36"/>
      <c r="C10" s="122" t="s">
        <v>133</v>
      </c>
      <c r="D10" s="122"/>
      <c r="E10" s="122"/>
      <c r="F10" s="122"/>
      <c r="G10" s="122"/>
      <c r="H10" s="122"/>
      <c r="I10" s="122"/>
      <c r="J10" s="35"/>
      <c r="L10" s="105" t="s">
        <v>135</v>
      </c>
    </row>
    <row r="11" spans="1:14" s="30" customFormat="1" ht="30" customHeight="1" x14ac:dyDescent="0.2">
      <c r="A11" s="36" t="s">
        <v>2</v>
      </c>
      <c r="B11" s="79" t="str">
        <f>IF(Januar!$C$11&lt;&gt;"",Januar!$L$11,Januar!$B$11)</f>
        <v/>
      </c>
      <c r="C11" s="56"/>
      <c r="D11" s="56"/>
      <c r="E11" s="72"/>
      <c r="F11" s="72"/>
      <c r="G11" s="72"/>
      <c r="H11" s="72"/>
      <c r="I11" s="94"/>
      <c r="J11" s="35"/>
    </row>
    <row r="12" spans="1:14" s="30" customFormat="1" ht="25.5" customHeight="1" x14ac:dyDescent="0.25">
      <c r="A12" s="83" t="s">
        <v>1</v>
      </c>
      <c r="B12" s="79" t="str">
        <f>IF(Januar!$C$12&lt;&gt;"",Januar!$L$12,Januar!$B$12)</f>
        <v/>
      </c>
      <c r="C12" s="70"/>
      <c r="D12" s="70"/>
      <c r="E12" s="70"/>
      <c r="F12" s="70"/>
      <c r="G12" s="70"/>
      <c r="H12" s="71"/>
      <c r="I12" s="71"/>
      <c r="J12" s="38"/>
      <c r="K12" s="39"/>
    </row>
    <row r="13" spans="1:14" s="30" customFormat="1" ht="4.5" customHeight="1" x14ac:dyDescent="0.2">
      <c r="A13" s="40"/>
      <c r="B13" s="40"/>
      <c r="C13" s="41"/>
      <c r="D13" s="41"/>
      <c r="E13" s="42"/>
      <c r="F13" s="42"/>
      <c r="G13" s="42"/>
      <c r="H13" s="42"/>
      <c r="I13" s="93"/>
      <c r="J13" s="38"/>
      <c r="K13" s="39"/>
    </row>
    <row r="14" spans="1:14" s="30" customFormat="1" ht="14.25" customHeight="1" x14ac:dyDescent="0.2">
      <c r="A14" s="36"/>
      <c r="B14" s="36"/>
      <c r="C14" s="43"/>
      <c r="D14" s="43"/>
      <c r="E14" s="43"/>
      <c r="F14" s="43"/>
      <c r="G14" s="43"/>
      <c r="H14" s="43"/>
      <c r="I14" s="43"/>
      <c r="J14" s="35"/>
    </row>
    <row r="15" spans="1:14" s="30" customFormat="1" ht="40.5" customHeight="1" x14ac:dyDescent="0.2">
      <c r="A15" s="62" t="s">
        <v>40</v>
      </c>
      <c r="B15" s="62"/>
      <c r="C15" s="45"/>
      <c r="D15" s="45"/>
      <c r="E15" s="45"/>
      <c r="F15" s="45"/>
      <c r="G15" s="45"/>
      <c r="H15" s="45"/>
      <c r="I15" s="45"/>
      <c r="J15" s="45"/>
    </row>
    <row r="16" spans="1:14" s="47" customFormat="1" ht="25.5" customHeight="1" x14ac:dyDescent="0.2">
      <c r="A16" s="46" t="s">
        <v>0</v>
      </c>
      <c r="B16" s="128" t="s">
        <v>3</v>
      </c>
      <c r="C16" s="129"/>
      <c r="D16" s="130" t="s">
        <v>115</v>
      </c>
      <c r="E16" s="129"/>
      <c r="F16" s="57" t="s">
        <v>38</v>
      </c>
      <c r="G16" s="125" t="s">
        <v>36</v>
      </c>
      <c r="H16" s="126"/>
      <c r="I16" s="56" t="s">
        <v>37</v>
      </c>
      <c r="K16" s="30"/>
      <c r="N16" s="48"/>
    </row>
    <row r="17" spans="1:17" s="47" customFormat="1" ht="32.25" customHeight="1" x14ac:dyDescent="0.2">
      <c r="A17" s="23"/>
      <c r="B17" s="140" t="s">
        <v>181</v>
      </c>
      <c r="C17" s="141"/>
      <c r="D17" s="118" t="str">
        <f>IF(A17&lt;&gt;"","361100","")</f>
        <v/>
      </c>
      <c r="E17" s="119"/>
      <c r="F17" s="95" t="str">
        <f>IF(B17&lt;&gt;"",MID(B17,4,2),"")</f>
        <v>16</v>
      </c>
      <c r="G17" s="136"/>
      <c r="H17" s="137"/>
      <c r="I17" s="112" t="s">
        <v>126</v>
      </c>
      <c r="J17" s="113"/>
      <c r="N17" s="49"/>
      <c r="O17" s="49"/>
      <c r="P17" s="49"/>
      <c r="Q17" s="49"/>
    </row>
    <row r="18" spans="1:17" s="47" customFormat="1" ht="36" customHeight="1" x14ac:dyDescent="0.2">
      <c r="A18" s="23"/>
      <c r="B18" s="140" t="s">
        <v>182</v>
      </c>
      <c r="C18" s="141"/>
      <c r="D18" s="118" t="str">
        <f t="shared" ref="D18:D25" si="0">IF(A18&lt;&gt;"","361100","")</f>
        <v/>
      </c>
      <c r="E18" s="119"/>
      <c r="F18" s="95" t="str">
        <f t="shared" ref="F18:F25" si="1">IF(B18&lt;&gt;"",MID(B18,4,2),"")</f>
        <v>17</v>
      </c>
      <c r="G18" s="136"/>
      <c r="H18" s="137"/>
      <c r="I18" s="112" t="s">
        <v>185</v>
      </c>
      <c r="J18" s="113"/>
      <c r="N18" s="49"/>
      <c r="O18" s="49"/>
      <c r="P18" s="49"/>
      <c r="Q18" s="49"/>
    </row>
    <row r="19" spans="1:17" s="47" customFormat="1" ht="25.5" customHeight="1" x14ac:dyDescent="0.2">
      <c r="A19" s="69"/>
      <c r="B19" s="140"/>
      <c r="C19" s="141"/>
      <c r="D19" s="118" t="str">
        <f t="shared" si="0"/>
        <v/>
      </c>
      <c r="E19" s="119"/>
      <c r="F19" s="95" t="str">
        <f t="shared" si="1"/>
        <v/>
      </c>
      <c r="G19" s="114"/>
      <c r="H19" s="115"/>
      <c r="I19" s="112"/>
      <c r="J19" s="113"/>
      <c r="K19" s="30"/>
    </row>
    <row r="20" spans="1:17" s="47" customFormat="1" ht="32.25" customHeight="1" x14ac:dyDescent="0.2">
      <c r="A20" s="69"/>
      <c r="B20" s="116"/>
      <c r="C20" s="117"/>
      <c r="D20" s="118" t="str">
        <f t="shared" si="0"/>
        <v/>
      </c>
      <c r="E20" s="119"/>
      <c r="F20" s="95" t="str">
        <f t="shared" si="1"/>
        <v/>
      </c>
      <c r="G20" s="114"/>
      <c r="H20" s="115"/>
      <c r="I20" s="112"/>
      <c r="J20" s="113"/>
      <c r="K20" s="30"/>
    </row>
    <row r="21" spans="1:17" s="47" customFormat="1" ht="25.5" customHeight="1" x14ac:dyDescent="0.2">
      <c r="A21" s="69"/>
      <c r="B21" s="116"/>
      <c r="C21" s="117"/>
      <c r="D21" s="118" t="str">
        <f t="shared" si="0"/>
        <v/>
      </c>
      <c r="E21" s="119"/>
      <c r="F21" s="95" t="str">
        <f t="shared" si="1"/>
        <v/>
      </c>
      <c r="G21" s="114"/>
      <c r="H21" s="115"/>
      <c r="I21" s="112"/>
      <c r="J21" s="113"/>
      <c r="K21" s="30"/>
    </row>
    <row r="22" spans="1:17" s="47" customFormat="1" ht="25.5" customHeight="1" x14ac:dyDescent="0.2">
      <c r="A22" s="69"/>
      <c r="B22" s="116"/>
      <c r="C22" s="117"/>
      <c r="D22" s="118" t="str">
        <f t="shared" si="0"/>
        <v/>
      </c>
      <c r="E22" s="119"/>
      <c r="F22" s="95" t="str">
        <f t="shared" si="1"/>
        <v/>
      </c>
      <c r="G22" s="114"/>
      <c r="H22" s="115"/>
      <c r="I22" s="112"/>
      <c r="J22" s="113"/>
      <c r="K22" s="30"/>
    </row>
    <row r="23" spans="1:17" s="47" customFormat="1" ht="25.5" customHeight="1" x14ac:dyDescent="0.2">
      <c r="A23" s="69"/>
      <c r="B23" s="116"/>
      <c r="C23" s="117"/>
      <c r="D23" s="118" t="str">
        <f t="shared" si="0"/>
        <v/>
      </c>
      <c r="E23" s="119"/>
      <c r="F23" s="95" t="str">
        <f t="shared" si="1"/>
        <v/>
      </c>
      <c r="G23" s="114"/>
      <c r="H23" s="115"/>
      <c r="I23" s="112"/>
      <c r="J23" s="113"/>
    </row>
    <row r="24" spans="1:17" s="47" customFormat="1" ht="25.5" customHeight="1" x14ac:dyDescent="0.2">
      <c r="A24" s="69"/>
      <c r="B24" s="116"/>
      <c r="C24" s="117"/>
      <c r="D24" s="118" t="str">
        <f t="shared" si="0"/>
        <v/>
      </c>
      <c r="E24" s="119"/>
      <c r="F24" s="95" t="str">
        <f t="shared" si="1"/>
        <v/>
      </c>
      <c r="G24" s="114"/>
      <c r="H24" s="115"/>
      <c r="I24" s="112"/>
      <c r="J24" s="113"/>
    </row>
    <row r="25" spans="1:17" s="47" customFormat="1" ht="25.5" customHeight="1" x14ac:dyDescent="0.2">
      <c r="A25" s="69"/>
      <c r="B25" s="116"/>
      <c r="C25" s="117"/>
      <c r="D25" s="118" t="str">
        <f t="shared" si="0"/>
        <v/>
      </c>
      <c r="E25" s="119"/>
      <c r="F25" s="95" t="str">
        <f t="shared" si="1"/>
        <v/>
      </c>
      <c r="G25" s="114"/>
      <c r="H25" s="115"/>
      <c r="I25" s="112"/>
      <c r="J25" s="113"/>
    </row>
    <row r="26" spans="1:17" s="47" customFormat="1" ht="20.25" customHeight="1" x14ac:dyDescent="0.2">
      <c r="A26" s="24" t="str">
        <f>IF(SUM(A17:A25)&lt;&gt;0,SUM(A17:A25),"")</f>
        <v/>
      </c>
      <c r="B26" s="24"/>
      <c r="C26" s="144" t="str">
        <f>IF(A26="","","Gesamtbetrag")</f>
        <v/>
      </c>
      <c r="D26" s="144"/>
      <c r="E26" s="144"/>
      <c r="F26" s="96"/>
      <c r="G26" s="25"/>
      <c r="H26" s="26"/>
      <c r="I26" s="26"/>
      <c r="J26" s="26"/>
    </row>
    <row r="27" spans="1:17" s="47" customFormat="1" ht="20.25" customHeight="1" x14ac:dyDescent="0.2">
      <c r="A27" s="24"/>
      <c r="B27" s="24"/>
      <c r="C27" s="58"/>
      <c r="D27" s="58"/>
      <c r="E27" s="58"/>
      <c r="F27" s="38"/>
      <c r="G27" s="38"/>
      <c r="H27" s="59"/>
      <c r="I27" s="59"/>
      <c r="J27" s="59"/>
    </row>
    <row r="28" spans="1:17" s="47" customFormat="1" ht="94.5" customHeight="1" x14ac:dyDescent="0.2">
      <c r="A28" s="111" t="s">
        <v>60</v>
      </c>
      <c r="B28" s="111"/>
      <c r="C28" s="111"/>
      <c r="D28" s="111"/>
      <c r="E28" s="111"/>
      <c r="F28" s="111"/>
      <c r="G28" s="111"/>
      <c r="H28" s="111"/>
      <c r="I28" s="111"/>
      <c r="J28" s="111"/>
    </row>
    <row r="29" spans="1:17" s="47" customFormat="1" ht="20.25" customHeight="1" x14ac:dyDescent="0.2">
      <c r="A29" s="24"/>
      <c r="B29" s="24"/>
      <c r="C29" s="58"/>
      <c r="D29" s="58"/>
      <c r="E29" s="58"/>
      <c r="F29" s="38"/>
      <c r="G29" s="38"/>
      <c r="H29" s="59"/>
      <c r="I29" s="59"/>
      <c r="J29" s="59"/>
    </row>
    <row r="30" spans="1:17" s="30" customFormat="1" ht="37.5" customHeight="1" x14ac:dyDescent="0.2">
      <c r="A30" s="138"/>
      <c r="B30" s="138"/>
      <c r="C30" s="138"/>
      <c r="G30" s="109"/>
      <c r="H30" s="109"/>
      <c r="I30" s="109"/>
      <c r="J30" s="109"/>
    </row>
    <row r="31" spans="1:17" s="30" customFormat="1" ht="17.25" customHeight="1" x14ac:dyDescent="0.2">
      <c r="A31" s="139" t="s">
        <v>55</v>
      </c>
      <c r="B31" s="139"/>
      <c r="C31" s="139"/>
      <c r="G31" s="110" t="s">
        <v>56</v>
      </c>
      <c r="H31" s="110"/>
      <c r="I31" s="110"/>
      <c r="J31" s="110"/>
    </row>
  </sheetData>
  <sheetProtection algorithmName="SHA-512" hashValue="Et+OB1pdmPV9KrbE/F2prNMbYtez7p8CVELU7jQrTRaJdKW6tX1cyFXkkKwQ/nbWWUqjblKme8aZjecjumxPzg==" saltValue="wgNN5RZ3PmWDqyqExDwTng==" spinCount="100000" sheet="1" objects="1" scenarios="1" selectLockedCells="1"/>
  <mergeCells count="53">
    <mergeCell ref="C26:E26"/>
    <mergeCell ref="A28:J28"/>
    <mergeCell ref="G30:J30"/>
    <mergeCell ref="G31:J31"/>
    <mergeCell ref="A30:C30"/>
    <mergeCell ref="A31:C31"/>
    <mergeCell ref="G24:H24"/>
    <mergeCell ref="I24:J24"/>
    <mergeCell ref="G25:H25"/>
    <mergeCell ref="I25:J25"/>
    <mergeCell ref="B24:C24"/>
    <mergeCell ref="B25:C25"/>
    <mergeCell ref="D24:E24"/>
    <mergeCell ref="D25:E25"/>
    <mergeCell ref="G22:H22"/>
    <mergeCell ref="I22:J22"/>
    <mergeCell ref="G23:H23"/>
    <mergeCell ref="I23:J23"/>
    <mergeCell ref="B22:C22"/>
    <mergeCell ref="B23:C23"/>
    <mergeCell ref="D22:E22"/>
    <mergeCell ref="D23:E23"/>
    <mergeCell ref="G20:H20"/>
    <mergeCell ref="I20:J20"/>
    <mergeCell ref="G21:H21"/>
    <mergeCell ref="I21:J21"/>
    <mergeCell ref="B20:C20"/>
    <mergeCell ref="B21:C21"/>
    <mergeCell ref="D20:E20"/>
    <mergeCell ref="D21:E21"/>
    <mergeCell ref="G18:H18"/>
    <mergeCell ref="I18:J18"/>
    <mergeCell ref="G19:H19"/>
    <mergeCell ref="I19:J19"/>
    <mergeCell ref="B18:C18"/>
    <mergeCell ref="B19:C19"/>
    <mergeCell ref="D18:E18"/>
    <mergeCell ref="D19:E19"/>
    <mergeCell ref="L2:L4"/>
    <mergeCell ref="M2:N4"/>
    <mergeCell ref="J3:J4"/>
    <mergeCell ref="F5:J5"/>
    <mergeCell ref="G17:H17"/>
    <mergeCell ref="I17:J17"/>
    <mergeCell ref="I1:J2"/>
    <mergeCell ref="C2:F4"/>
    <mergeCell ref="C9:I9"/>
    <mergeCell ref="C10:I10"/>
    <mergeCell ref="G16:H16"/>
    <mergeCell ref="B16:C16"/>
    <mergeCell ref="B17:C17"/>
    <mergeCell ref="D16:E16"/>
    <mergeCell ref="D17:E17"/>
  </mergeCells>
  <dataValidations count="2">
    <dataValidation type="textLength" operator="equal" allowBlank="1" showInputMessage="1" showErrorMessage="1" errorTitle="Hinweis" error="Die Eingabe in dieser Zelle ist auf zwei Zeichen begrenzt. Bitte korrigieren Sie Ihre Eingabe." sqref="H12" xr:uid="{00000000-0002-0000-0800-000000000000}">
      <formula1>2</formula1>
    </dataValidation>
    <dataValidation type="textLength" operator="equal" allowBlank="1" showInputMessage="1" showErrorMessage="1" errorTitle="Hinweis" error="Die Eingabe in dieser Zelle ist auf vier Zeichen begrenzt. Bitte korrigieren Sie Ihre Eingabe." sqref="C12:G12" xr:uid="{00000000-0002-0000-0800-000001000000}">
      <formula1>4</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BCB30C0D-F802-4655-B85D-FFC01D733530}">
            <xm:f>AND(OR(Januar!$B$11&lt;&gt;"",Januar!$L$11&lt;&gt;""))</xm:f>
            <x14:dxf>
              <fill>
                <patternFill patternType="none">
                  <bgColor auto="1"/>
                </patternFill>
              </fill>
              <border>
                <left/>
                <right/>
                <top/>
                <bottom/>
                <vertical/>
                <horizontal/>
              </border>
            </x14:dxf>
          </x14:cfRule>
          <xm:sqref>C11:I11</xm:sqref>
        </x14:conditionalFormatting>
        <x14:conditionalFormatting xmlns:xm="http://schemas.microsoft.com/office/excel/2006/main">
          <x14:cfRule type="expression" priority="1" id="{2541A8E0-B713-48DF-8D1E-F9E132A111F7}">
            <xm:f>AND(OR(Januar!$B$11&lt;&gt;"",Januar!$L$11&lt;&gt;""))</xm:f>
            <x14:dxf>
              <border>
                <left/>
                <right/>
                <top/>
                <bottom/>
                <vertical/>
                <horizontal/>
              </border>
            </x14:dxf>
          </x14:cfRule>
          <xm:sqref>C13:I13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r:uid="{00000000-0002-0000-0800-000002000000}">
          <x14:formula1>
            <xm:f>Variable!$A$2:$A$3</xm:f>
          </x14:formula1>
          <xm:sqref>C10:I10</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Dokumentation</vt:lpstr>
      <vt:lpstr>Variable</vt:lpstr>
      <vt:lpstr>RT</vt:lpstr>
      <vt:lpstr>Januar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Dezember!Druckbereich</vt:lpstr>
      <vt:lpstr>Dokumentation!Druckbereich</vt:lpstr>
      <vt:lpstr>Februar!Druckbereich</vt:lpstr>
      <vt:lpstr>Januar!Druckbereich</vt:lpstr>
      <vt:lpstr>Juli!Druckbereich</vt:lpstr>
      <vt:lpstr>Juni!Druckbereich</vt:lpstr>
      <vt:lpstr>Mai!Druckbereich</vt:lpstr>
      <vt:lpstr>März!Druckbereich</vt:lpstr>
      <vt:lpstr>November!Druckbereich</vt:lpstr>
      <vt:lpstr>Oktober!Druckbereich</vt:lpstr>
      <vt:lpstr>September!Druckbereich</vt:lpstr>
      <vt:lpstr>Dokumentation!Drucktitel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Heidi Stafast</dc:creator>
  <cp:lastModifiedBy>Silvia Stafast</cp:lastModifiedBy>
  <cp:lastPrinted>2025-11-27T13:06:42Z</cp:lastPrinted>
  <dcterms:created xsi:type="dcterms:W3CDTF">2014-07-15T14:55:50Z</dcterms:created>
  <dcterms:modified xsi:type="dcterms:W3CDTF">2025-12-19T11:38:05Z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96 96 1680 1050</vt:lpwstr>
  </property>
</Properties>
</file>